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7"/>
  <workbookPr/>
  <mc:AlternateContent xmlns:mc="http://schemas.openxmlformats.org/markup-compatibility/2006">
    <mc:Choice Requires="x15">
      <x15ac:absPath xmlns:x15ac="http://schemas.microsoft.com/office/spreadsheetml/2010/11/ac" url="https://wcupa-my.sharepoint.com/personal/jz1019129_wcupa_edu/Documents/"/>
    </mc:Choice>
  </mc:AlternateContent>
  <xr:revisionPtr revIDLastSave="0" documentId="8_{F0EB2E0D-849D-C44E-8A61-18208DFEDE3A}" xr6:coauthVersionLast="47" xr6:coauthVersionMax="47" xr10:uidLastSave="{00000000-0000-0000-0000-000000000000}"/>
  <bookViews>
    <workbookView xWindow="-110" yWindow="-110" windowWidth="19420" windowHeight="10660" activeTab="1" xr2:uid="{00000000-000D-0000-FFFF-FFFF00000000}"/>
  </bookViews>
  <sheets>
    <sheet name="Expenses Table" sheetId="3" r:id="rId1"/>
    <sheet name="Personal Monthly Budge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 a="1"/>
  <c r="F5" i="3"/>
  <c r="E83" i="1"/>
  <c r="E80" i="1"/>
  <c r="E81" i="1"/>
  <c r="E82" i="1"/>
  <c r="E79" i="1"/>
  <c r="C80" i="1"/>
  <c r="C81" i="1"/>
  <c r="C82" i="1"/>
  <c r="C79" i="1"/>
  <c r="B80" i="1"/>
  <c r="B81" i="1"/>
  <c r="B82" i="1"/>
  <c r="B79" i="1"/>
  <c r="D82" i="1"/>
  <c r="D79" i="1"/>
  <c r="D80" i="1"/>
  <c r="D81" i="1"/>
  <c r="C11" i="1"/>
  <c r="C14" i="1"/>
  <c r="C13" i="1"/>
  <c r="C173" i="1"/>
  <c r="C172" i="1"/>
  <c r="C9" i="1"/>
  <c r="H4" i="1"/>
  <c r="B11" i="1"/>
  <c r="C105" i="1"/>
  <c r="B12" i="1"/>
  <c r="C106" i="1"/>
  <c r="C12" i="1"/>
  <c r="C107" i="1"/>
  <c r="P72" i="1"/>
  <c r="J75" i="1"/>
  <c r="C108" i="1"/>
  <c r="D19" i="1"/>
  <c r="E19" i="1"/>
  <c r="C109" i="1"/>
  <c r="D20" i="1"/>
  <c r="E20" i="1"/>
  <c r="C110" i="1"/>
  <c r="D21" i="1"/>
  <c r="E21" i="1"/>
  <c r="C111" i="1"/>
  <c r="D22" i="1"/>
  <c r="E22" i="1"/>
  <c r="C112" i="1"/>
  <c r="D23" i="1"/>
  <c r="C113" i="1"/>
  <c r="D24" i="1"/>
  <c r="E24" i="1"/>
  <c r="C114" i="1"/>
  <c r="D25" i="1"/>
  <c r="E25" i="1"/>
  <c r="C115" i="1"/>
  <c r="D26" i="1"/>
  <c r="E26" i="1"/>
  <c r="C116" i="1"/>
  <c r="D27" i="1"/>
  <c r="C124" i="1"/>
  <c r="D32" i="1"/>
  <c r="E32" i="1"/>
  <c r="C125" i="1"/>
  <c r="D33" i="1"/>
  <c r="C126" i="1"/>
  <c r="D34" i="1"/>
  <c r="E34" i="1"/>
  <c r="C127" i="1"/>
  <c r="D35" i="1"/>
  <c r="E35" i="1"/>
  <c r="C128" i="1"/>
  <c r="D36" i="1"/>
  <c r="C129" i="1"/>
  <c r="D37" i="1"/>
  <c r="E37" i="1"/>
  <c r="C130" i="1"/>
  <c r="D38" i="1"/>
  <c r="E38" i="1"/>
  <c r="C136" i="1"/>
  <c r="D43" i="1"/>
  <c r="E43" i="1"/>
  <c r="C137" i="1"/>
  <c r="D44" i="1"/>
  <c r="C138" i="1"/>
  <c r="D45" i="1"/>
  <c r="E45" i="1"/>
  <c r="C139" i="1"/>
  <c r="D46" i="1"/>
  <c r="E46" i="1"/>
  <c r="C144" i="1"/>
  <c r="D51" i="1"/>
  <c r="E51" i="1"/>
  <c r="C145" i="1"/>
  <c r="D52" i="1"/>
  <c r="C146" i="1"/>
  <c r="D53" i="1"/>
  <c r="E53" i="1"/>
  <c r="C165" i="1"/>
  <c r="D58" i="1"/>
  <c r="E58" i="1"/>
  <c r="C166" i="1"/>
  <c r="D59" i="1"/>
  <c r="E59" i="1"/>
  <c r="C167" i="1"/>
  <c r="D60" i="1"/>
  <c r="E60" i="1"/>
  <c r="C168" i="1"/>
  <c r="D61" i="1"/>
  <c r="E61" i="1"/>
  <c r="C169" i="1"/>
  <c r="D62" i="1"/>
  <c r="E62" i="1"/>
  <c r="C153" i="1"/>
  <c r="D67" i="1"/>
  <c r="E67" i="1"/>
  <c r="C154" i="1"/>
  <c r="D68" i="1"/>
  <c r="E68" i="1"/>
  <c r="C155" i="1"/>
  <c r="D69" i="1"/>
  <c r="E69" i="1"/>
  <c r="C156" i="1"/>
  <c r="D70" i="1"/>
  <c r="E70" i="1"/>
  <c r="C157" i="1"/>
  <c r="D71" i="1"/>
  <c r="E71" i="1"/>
  <c r="C158" i="1"/>
  <c r="D72" i="1"/>
  <c r="E72" i="1"/>
  <c r="C159" i="1"/>
  <c r="D73" i="1"/>
  <c r="E73" i="1"/>
  <c r="C162" i="1"/>
  <c r="I18" i="1"/>
  <c r="J18" i="1"/>
  <c r="C163" i="1"/>
  <c r="I19" i="1"/>
  <c r="J19" i="1"/>
  <c r="C117" i="1"/>
  <c r="I20" i="1"/>
  <c r="J20" i="1"/>
  <c r="C118" i="1"/>
  <c r="I21" i="1"/>
  <c r="J21" i="1"/>
  <c r="C119" i="1"/>
  <c r="I22" i="1"/>
  <c r="J22" i="1"/>
  <c r="C120" i="1"/>
  <c r="I23" i="1"/>
  <c r="J23" i="1"/>
  <c r="C121" i="1"/>
  <c r="I24" i="1"/>
  <c r="J24" i="1"/>
  <c r="C122" i="1"/>
  <c r="I25" i="1"/>
  <c r="J25" i="1"/>
  <c r="C123" i="1"/>
  <c r="I26" i="1"/>
  <c r="J26" i="1"/>
  <c r="C131" i="1"/>
  <c r="I32" i="1"/>
  <c r="J32" i="1"/>
  <c r="C164" i="1"/>
  <c r="I33" i="1"/>
  <c r="J33" i="1"/>
  <c r="C132" i="1"/>
  <c r="I34" i="1"/>
  <c r="J34" i="1"/>
  <c r="C133" i="1"/>
  <c r="I35" i="1"/>
  <c r="J35" i="1"/>
  <c r="C134" i="1"/>
  <c r="I36" i="1"/>
  <c r="J36" i="1"/>
  <c r="C135" i="1"/>
  <c r="I37" i="1"/>
  <c r="J37" i="1"/>
  <c r="C140" i="1"/>
  <c r="I43" i="1"/>
  <c r="J43" i="1"/>
  <c r="C141" i="1"/>
  <c r="I44" i="1"/>
  <c r="J44" i="1"/>
  <c r="C142" i="1"/>
  <c r="I45" i="1"/>
  <c r="J45" i="1"/>
  <c r="C143" i="1"/>
  <c r="I46" i="1"/>
  <c r="J46" i="1"/>
  <c r="C147" i="1"/>
  <c r="I51" i="1"/>
  <c r="J51" i="1"/>
  <c r="C148" i="1"/>
  <c r="I52" i="1"/>
  <c r="J52" i="1"/>
  <c r="C149" i="1"/>
  <c r="I53" i="1"/>
  <c r="J53" i="1"/>
  <c r="C150" i="1"/>
  <c r="I58" i="1"/>
  <c r="J58" i="1"/>
  <c r="C151" i="1"/>
  <c r="I59" i="1"/>
  <c r="J59" i="1"/>
  <c r="C152" i="1"/>
  <c r="I60" i="1"/>
  <c r="J60" i="1"/>
  <c r="C160" i="1"/>
  <c r="I67" i="1"/>
  <c r="J67" i="1"/>
  <c r="C170" i="1"/>
  <c r="I68" i="1"/>
  <c r="J68" i="1"/>
  <c r="C171" i="1"/>
  <c r="I69" i="1"/>
  <c r="J69" i="1"/>
  <c r="C161" i="1"/>
  <c r="I70" i="1"/>
  <c r="J70" i="1"/>
  <c r="F7" i="3" a="1"/>
  <c r="F7" i="3"/>
  <c r="F9" i="3" a="1"/>
  <c r="F9" i="3"/>
  <c r="F10" i="3" a="1"/>
  <c r="F10" i="3"/>
  <c r="F11" i="3" a="1"/>
  <c r="F11" i="3"/>
  <c r="F12" i="3" a="1"/>
  <c r="F12" i="3"/>
  <c r="F13" i="3" a="1"/>
  <c r="F13" i="3"/>
  <c r="F14" i="3" a="1"/>
  <c r="F14" i="3"/>
  <c r="F15" i="3" a="1"/>
  <c r="F15" i="3"/>
  <c r="F16" i="3" a="1"/>
  <c r="F16" i="3"/>
  <c r="F17" i="3" a="1"/>
  <c r="F17" i="3"/>
  <c r="F18" i="3" a="1"/>
  <c r="F18" i="3"/>
  <c r="F19" i="3" a="1"/>
  <c r="F19" i="3"/>
  <c r="F20" i="3" a="1"/>
  <c r="F20" i="3"/>
  <c r="F21" i="3" a="1"/>
  <c r="F21" i="3"/>
  <c r="F22" i="3" a="1"/>
  <c r="F22" i="3"/>
  <c r="F23" i="3" a="1"/>
  <c r="F23" i="3"/>
  <c r="F24" i="3" a="1"/>
  <c r="F24" i="3"/>
  <c r="F25" i="3" a="1"/>
  <c r="F25" i="3"/>
  <c r="F26" i="3" a="1"/>
  <c r="F26" i="3"/>
  <c r="F27" i="3" a="1"/>
  <c r="F27" i="3"/>
  <c r="F28" i="3" a="1"/>
  <c r="F28" i="3"/>
  <c r="F29" i="3" a="1"/>
  <c r="F29" i="3"/>
  <c r="F30" i="3" a="1"/>
  <c r="F30" i="3"/>
  <c r="F31" i="3" a="1"/>
  <c r="F31" i="3"/>
  <c r="F32" i="3" a="1"/>
  <c r="F32" i="3"/>
  <c r="F33" i="3" a="1"/>
  <c r="F33" i="3"/>
  <c r="F34" i="3" a="1"/>
  <c r="F34" i="3"/>
  <c r="F35" i="3" a="1"/>
  <c r="F35" i="3"/>
  <c r="F36" i="3" a="1"/>
  <c r="F36" i="3"/>
  <c r="F37" i="3" a="1"/>
  <c r="F37" i="3"/>
  <c r="F38" i="3" a="1"/>
  <c r="F38" i="3"/>
  <c r="F39" i="3" a="1"/>
  <c r="F39" i="3"/>
  <c r="F40" i="3" a="1"/>
  <c r="F40" i="3"/>
  <c r="F41" i="3" a="1"/>
  <c r="F41" i="3"/>
  <c r="F42" i="3" a="1"/>
  <c r="F42" i="3"/>
  <c r="F43" i="3" a="1"/>
  <c r="F43" i="3"/>
  <c r="F44" i="3" a="1"/>
  <c r="F44" i="3"/>
  <c r="F45" i="3" a="1"/>
  <c r="F45" i="3"/>
  <c r="F46" i="3" a="1"/>
  <c r="F46" i="3"/>
  <c r="F47" i="3" a="1"/>
  <c r="F47" i="3"/>
  <c r="F48" i="3" a="1"/>
  <c r="F48" i="3"/>
  <c r="F49" i="3" a="1"/>
  <c r="F49" i="3"/>
  <c r="F50" i="3" a="1"/>
  <c r="F50" i="3"/>
  <c r="F51" i="3" a="1"/>
  <c r="F51" i="3"/>
  <c r="F52" i="3" a="1"/>
  <c r="F52" i="3"/>
  <c r="F53" i="3" a="1"/>
  <c r="F53" i="3"/>
  <c r="F54" i="3" a="1"/>
  <c r="F54" i="3"/>
  <c r="F55" i="3" a="1"/>
  <c r="F55" i="3"/>
  <c r="F56" i="3" a="1"/>
  <c r="F56" i="3"/>
  <c r="F57" i="3" a="1"/>
  <c r="F57" i="3"/>
  <c r="F58" i="3" a="1"/>
  <c r="F58" i="3"/>
  <c r="F59" i="3" a="1"/>
  <c r="F59" i="3"/>
  <c r="F60" i="3" a="1"/>
  <c r="F60" i="3"/>
  <c r="F61" i="3" a="1"/>
  <c r="F61" i="3"/>
  <c r="F62" i="3" a="1"/>
  <c r="F62" i="3"/>
  <c r="F63" i="3" a="1"/>
  <c r="F63" i="3"/>
  <c r="F64" i="3" a="1"/>
  <c r="F64" i="3"/>
  <c r="F65" i="3" a="1"/>
  <c r="F65" i="3"/>
  <c r="F66" i="3" a="1"/>
  <c r="F66" i="3"/>
  <c r="F67" i="3" a="1"/>
  <c r="F67" i="3"/>
  <c r="F68" i="3" a="1"/>
  <c r="F68" i="3"/>
  <c r="F69" i="3" a="1"/>
  <c r="F69" i="3"/>
  <c r="F70" i="3" a="1"/>
  <c r="F70" i="3"/>
  <c r="F71" i="3" a="1"/>
  <c r="F71" i="3"/>
  <c r="F72" i="3" a="1"/>
  <c r="F72" i="3"/>
  <c r="F73" i="3" a="1"/>
  <c r="F73" i="3"/>
  <c r="F74" i="3" a="1"/>
  <c r="F74" i="3"/>
  <c r="F75" i="3" a="1"/>
  <c r="F75" i="3"/>
  <c r="F76" i="3" a="1"/>
  <c r="F76" i="3"/>
  <c r="F77" i="3" a="1"/>
  <c r="F77" i="3"/>
  <c r="F78" i="3" a="1"/>
  <c r="F78" i="3"/>
  <c r="F79" i="3" a="1"/>
  <c r="F79" i="3"/>
  <c r="F80" i="3" a="1"/>
  <c r="F80" i="3"/>
  <c r="F81" i="3" a="1"/>
  <c r="F81" i="3"/>
  <c r="F82" i="3" a="1"/>
  <c r="F82" i="3"/>
  <c r="F83" i="3" a="1"/>
  <c r="F83" i="3"/>
  <c r="F84" i="3" a="1"/>
  <c r="F84" i="3"/>
  <c r="F85" i="3" a="1"/>
  <c r="F85" i="3"/>
  <c r="F86" i="3" a="1"/>
  <c r="F86" i="3"/>
  <c r="F87" i="3" a="1"/>
  <c r="F87" i="3"/>
  <c r="F88" i="3" a="1"/>
  <c r="F88" i="3"/>
  <c r="F89" i="3" a="1"/>
  <c r="F89" i="3"/>
  <c r="F90" i="3" a="1"/>
  <c r="F90" i="3"/>
  <c r="F91" i="3" a="1"/>
  <c r="F91" i="3"/>
  <c r="F92" i="3" a="1"/>
  <c r="F92" i="3"/>
  <c r="F93" i="3" a="1"/>
  <c r="F93" i="3"/>
  <c r="F94" i="3" a="1"/>
  <c r="F94" i="3"/>
  <c r="F95" i="3" a="1"/>
  <c r="F95" i="3"/>
  <c r="F96" i="3" a="1"/>
  <c r="F96" i="3"/>
  <c r="F97" i="3" a="1"/>
  <c r="F97" i="3"/>
  <c r="F98" i="3" a="1"/>
  <c r="F98" i="3"/>
  <c r="F99" i="3" a="1"/>
  <c r="F99" i="3"/>
  <c r="F100" i="3"/>
  <c r="F8" i="3" a="1"/>
  <c r="F8" i="3"/>
  <c r="E27" i="1"/>
  <c r="E33" i="1"/>
  <c r="E36" i="1"/>
  <c r="E44" i="1"/>
  <c r="E52" i="1"/>
  <c r="E23" i="1"/>
  <c r="C15" i="1"/>
  <c r="D18" i="1"/>
  <c r="E18" i="1"/>
  <c r="J27" i="1"/>
  <c r="J54" i="1"/>
  <c r="E47" i="1"/>
  <c r="J61" i="1"/>
  <c r="E63" i="1"/>
  <c r="J47" i="1"/>
  <c r="E54" i="1"/>
  <c r="E39" i="1"/>
  <c r="J38" i="1"/>
  <c r="E74" i="1"/>
  <c r="J71" i="1"/>
  <c r="E28" i="1"/>
  <c r="F6" i="3" a="1"/>
  <c r="F6" i="3"/>
  <c r="J77" i="1"/>
  <c r="J79" i="1"/>
  <c r="L6" i="1"/>
  <c r="L9" i="1"/>
  <c r="H6" i="1"/>
  <c r="H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tc={4BD53D17-7C82-4B2E-B621-A4AF5FBB1E6A}</author>
  </authors>
  <commentList>
    <comment ref="F4" authorId="0" shapeId="0" xr:uid="{4BD53D17-7C82-4B2E-B621-A4AF5FBB1E6A}">
      <text>
        <t>[Threaded comment]
Your version of Excel allows you to read this threaded comment; however, any edits to it will get removed if the file is opened in a newer version of Excel. Learn more: https://go.microsoft.com/fwlink/?linkid=870924
Comment:
    Negative balance means overspent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tc={3465D6F4-303C-BC4D-B769-C76AAE83E169}</author>
    <author>tc={EC6E04BE-2204-4F2E-B721-4EA87FA24AED}</author>
    <author>tc={FDBD8BCE-0F13-AB44-BA58-78E7D4879E97}</author>
    <author>tc={0D6891C9-47F0-403D-BA23-4FD5FA85124B}</author>
    <author>tc={D2E0D5D0-DD17-41AF-8425-38B3A99591FB}</author>
    <author>tc={EA9F97F9-030E-1F46-9528-BDB896EBAE5D}</author>
  </authors>
  <commentList>
    <comment ref="B5" authorId="0" shapeId="0" xr:uid="{3465D6F4-303C-BC4D-B769-C76AAE83E169}">
      <text>
        <t>[Threaded comment]
Your version of Excel allows you to read this threaded comment; however, any edits to it will get removed if the file is opened in a newer version of Excel. Learn more: https://go.microsoft.com/fwlink/?linkid=870924
Comment:
    Edit what source of income is here</t>
      </text>
    </comment>
    <comment ref="L6" authorId="1" shapeId="0" xr:uid="{EC6E04BE-2204-4F2E-B721-4EA87FA24AED}">
      <text>
        <t>[Threaded comment]
Your version of Excel allows you to read this threaded comment; however, any edits to it will get removed if the file is opened in a newer version of Excel. Learn more: https://go.microsoft.com/fwlink/?linkid=870924
Comment:
    Red indicates budget surplus</t>
      </text>
    </comment>
    <comment ref="B11" authorId="2" shapeId="0" xr:uid="{FDBD8BCE-0F13-AB44-BA58-78E7D4879E97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name of income in Cells B5 and B6, not here</t>
      </text>
    </comment>
    <comment ref="J79" authorId="3" shapeId="0" xr:uid="{0D6891C9-47F0-403D-BA23-4FD5FA85124B}">
      <text>
        <t>[Threaded comment]
Your version of Excel allows you to read this threaded comment; however, any edits to it will get removed if the file is opened in a newer version of Excel. Learn more: https://go.microsoft.com/fwlink/?linkid=870924
Comment:
    Red indicates over budget</t>
      </text>
    </comment>
    <comment ref="E83" authorId="4" shapeId="0" xr:uid="{D2E0D5D0-DD17-41AF-8425-38B3A99591FB}">
      <text>
        <t>[Threaded comment]
Your version of Excel allows you to read this threaded comment; however, any edits to it will get removed if the file is opened in a newer version of Excel. Learn more: https://go.microsoft.com/fwlink/?linkid=870924
Comment:
    Positive indicates earning more than predicted</t>
      </text>
    </comment>
    <comment ref="C104" authorId="5" shapeId="0" xr:uid="{EA9F97F9-030E-1F46-9528-BDB896EBAE5D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TOUCH. This is the list of categories as assigned in the tables above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<sst xmlns="http://schemas.openxmlformats.org/spreadsheetml/2006/main" count="173" uniqueCount="109">
  <si>
    <t>Date</t>
  </si>
  <si>
    <t>Category</t>
  </si>
  <si>
    <t>Description</t>
  </si>
  <si>
    <t>Amount</t>
  </si>
  <si>
    <t>Remaining Budget in Category</t>
  </si>
  <si>
    <t>DO NOT TOUCH GREEN CELLS, ONLY EDIT YELLOW CELLS. 
Everything will calculate automatically</t>
  </si>
  <si>
    <t>Personal monthly budget</t>
  </si>
  <si>
    <t>Projected monthly income</t>
  </si>
  <si>
    <t>Starting Balance
(Total at start of month)</t>
  </si>
  <si>
    <t>Income 1</t>
  </si>
  <si>
    <t>Income 2</t>
  </si>
  <si>
    <t>Actual balance
(Actual amount spent this month)</t>
  </si>
  <si>
    <t>Income 3</t>
  </si>
  <si>
    <t>Other Income</t>
  </si>
  <si>
    <t>Total monthly income</t>
  </si>
  <si>
    <t>Difference
(Actual income/expenses - Projected income/expenses)</t>
  </si>
  <si>
    <t>Final Calculated Balance
(How much you ACTUALLY have)</t>
  </si>
  <si>
    <t>Actual monthly income</t>
  </si>
  <si>
    <t>Housing</t>
  </si>
  <si>
    <t>Entertainment</t>
  </si>
  <si>
    <t>Projected
cost</t>
  </si>
  <si>
    <t>Actual 
cost</t>
  </si>
  <si>
    <t>Difference</t>
  </si>
  <si>
    <t>Projected 
cost</t>
  </si>
  <si>
    <t>Mortgage or rent</t>
  </si>
  <si>
    <t>Ent1</t>
  </si>
  <si>
    <t>Phone</t>
  </si>
  <si>
    <t>Ent2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</si>
  <si>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</si>
  <si>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</si>
  <si>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</si>
  <si>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</si>
  <si>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</si>
  <si>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</si>
  <si>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</si>
  <si>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</si>
  <si>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</si>
  <si>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Bar/Clubbing</t>
  </si>
  <si>
    <t>Maintenance - Housing</t>
  </si>
  <si>
    <t>Dining w/ friends</t>
  </si>
  <si>
    <t>House Supplies</t>
  </si>
  <si>
    <t>Other - Entertainment</t>
  </si>
  <si>
    <t>Other - Housing</t>
  </si>
  <si>
    <t>Subtotal</t>
  </si>
  <si>
    <t>Transportation</t>
  </si>
  <si>
    <t>Loans</t>
  </si>
  <si>
    <t>Vehicle payment</t>
  </si>
  <si>
    <t>Personal loans</t>
  </si>
  <si>
    <t>Bus/taxi fare</t>
  </si>
  <si>
    <t>Student loans</t>
  </si>
  <si>
    <t>Car Insurance</t>
  </si>
  <si>
    <t>Credit card 1</t>
  </si>
  <si>
    <t>Car licensing</t>
  </si>
  <si>
    <t>Credit card 2</t>
  </si>
  <si>
    <t>Fuel</t>
  </si>
  <si>
    <t>Credit card 3</t>
  </si>
  <si>
    <t>Car Maintenance</t>
  </si>
  <si>
    <t>Other - Loans</t>
  </si>
  <si>
    <t>Other - Transportation</t>
  </si>
  <si>
    <t>Insurance</t>
  </si>
  <si>
    <t>Taxes</t>
  </si>
  <si>
    <t>Home Insurance</t>
  </si>
  <si>
    <t>Federal Taxes</t>
  </si>
  <si>
    <t>Health Insurance</t>
  </si>
  <si>
    <t>State Taxes</t>
  </si>
  <si>
    <t>Life Insurance</t>
  </si>
  <si>
    <t>Local Taxes</t>
  </si>
  <si>
    <t>Other - Insurance</t>
  </si>
  <si>
    <t>Other - Taxes</t>
  </si>
  <si>
    <t>Food</t>
  </si>
  <si>
    <t>Savings or investments</t>
  </si>
  <si>
    <t>Groceries</t>
  </si>
  <si>
    <t>Retirement account</t>
  </si>
  <si>
    <t>Dining out</t>
  </si>
  <si>
    <t>Investment account</t>
  </si>
  <si>
    <t>Other - Food</t>
  </si>
  <si>
    <t>Other - Savings</t>
  </si>
  <si>
    <t>Pets</t>
  </si>
  <si>
    <t>Gifts and donations</t>
  </si>
  <si>
    <t>Pet1</t>
  </si>
  <si>
    <t>Charity 1</t>
  </si>
  <si>
    <t>Pet2</t>
  </si>
  <si>
    <t>Charity 2</t>
  </si>
  <si>
    <t>Pet3</t>
  </si>
  <si>
    <t>Charity 3</t>
  </si>
  <si>
    <t>Pet4</t>
  </si>
  <si>
    <t>Pet5</t>
  </si>
  <si>
    <t>Personal care</t>
  </si>
  <si>
    <t>Legal</t>
  </si>
  <si>
    <t>Medical</t>
  </si>
  <si>
    <t>Attorney</t>
  </si>
  <si>
    <t>Hair/nails</t>
  </si>
  <si>
    <t>Legal1</t>
  </si>
  <si>
    <t>Clothing</t>
  </si>
  <si>
    <t>Legal2</t>
  </si>
  <si>
    <t>Dry Cleaning</t>
  </si>
  <si>
    <t>Other - Legal</t>
  </si>
  <si>
    <t>Health club</t>
  </si>
  <si>
    <t>Organization dues</t>
  </si>
  <si>
    <t>Other - Personal Care</t>
  </si>
  <si>
    <t>Total projected expenditures</t>
  </si>
  <si>
    <t>Total actual expenditures</t>
  </si>
  <si>
    <t>Categories</t>
  </si>
  <si>
    <t>Total Expenditures
(Expenses - Income for the month)</t>
  </si>
  <si>
    <t>Estimated balance
(Projected amount of monthly expenditure)</t>
  </si>
  <si>
    <t>Income</t>
  </si>
  <si>
    <t>Projected
income</t>
  </si>
  <si>
    <t>Actual 
income</t>
  </si>
  <si>
    <t>Budget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</si>
</sst>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</numFmts>
  <fonts count="32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0"/>
      <color theme="8"/>
      <name val="Calibri"/>
      <family val="2"/>
      <scheme val="major"/>
    </font>
    <font>
      <sz val="12"/>
      <color theme="1"/>
      <name val="Calibri"/>
      <family val="2"/>
      <scheme val="min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20"/>
      <color theme="1" tint="0.34998626667073579"/>
      <name val="Calibri"/>
      <family val="2"/>
      <scheme val="major"/>
    </font>
    <font>
      <sz val="10"/>
      <color theme="0"/>
      <name val="Calibri"/>
      <family val="2"/>
      <scheme val="major"/>
    </font>
    <font>
      <sz val="12"/>
      <color theme="1" tint="0.24994659260841701"/>
      <name val="Calibri"/>
      <family val="2"/>
      <scheme val="major"/>
    </font>
    <font>
      <b/>
      <sz val="40"/>
      <color theme="4"/>
      <name val="Calibri"/>
      <family val="2"/>
      <scheme val="major"/>
    </font>
    <font>
      <b/>
      <sz val="20"/>
      <color theme="4"/>
      <name val="Calibri"/>
      <family val="2"/>
      <scheme val="major"/>
    </font>
    <font>
      <sz val="14"/>
      <color theme="4"/>
      <name val="Calibri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29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/>
      <bottom/>
      <diagonal/>
    </border>
    <border>
      <left/>
      <right style="medium">
        <color rgb="FF505050"/>
      </right>
      <top/>
      <bottom/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/>
      <right style="medium">
        <color rgb="FF505050"/>
      </right>
      <top/>
      <bottom style="double">
        <color rgb="FF505050"/>
      </bottom>
      <diagonal/>
    </border>
    <border>
      <left/>
      <right/>
      <top/>
      <bottom style="double">
        <color rgb="FF505050"/>
      </bottom>
      <diagonal/>
    </border>
    <border>
      <left style="thin">
        <color theme="0" tint="-0.89999084444715716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89999084444715716"/>
      </right>
      <top/>
      <bottom style="thin">
        <color theme="0" tint="-0.14993743705557422"/>
      </bottom>
      <diagonal/>
    </border>
    <border>
      <left style="thin">
        <color theme="0" tint="-0.89999084444715716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89999084444715716"/>
      </right>
      <top/>
      <bottom style="thin">
        <color theme="0" tint="-0.14996795556505021"/>
      </bottom>
      <diagonal/>
    </border>
    <border>
      <left style="thin">
        <color theme="0" tint="-0.89999084444715716"/>
      </left>
      <right style="thin">
        <color theme="0" tint="-0.14990691854609822"/>
      </right>
      <top style="thin">
        <color theme="0" tint="-0.14996795556505021"/>
      </top>
      <bottom style="thin">
        <color theme="0" tint="-0.89999084444715716"/>
      </bottom>
      <diagonal/>
    </border>
    <border>
      <left style="thin">
        <color theme="0" tint="-0.14990691854609822"/>
      </left>
      <right style="thin">
        <color theme="0" tint="-0.89999084444715716"/>
      </right>
      <top style="thin">
        <color theme="0" tint="-0.14996795556505021"/>
      </top>
      <bottom style="thin">
        <color theme="0" tint="-0.89999084444715716"/>
      </bottom>
      <diagonal/>
    </border>
    <border>
      <left style="thin">
        <color theme="0" tint="-0.89999084444715716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89999084444715716"/>
      </left>
      <right style="thin">
        <color theme="0" tint="-0.149906918546098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89999084444715716"/>
      </right>
      <top style="thin">
        <color theme="0" tint="-0.14996795556505021"/>
      </top>
      <bottom/>
      <diagonal/>
    </border>
    <border>
      <left style="medium">
        <color theme="0" tint="-0.89999084444715716"/>
      </left>
      <right style="thin">
        <color theme="0" tint="-0.499984740745262"/>
      </right>
      <top style="medium">
        <color theme="0" tint="-0.89999084444715716"/>
      </top>
      <bottom style="medium">
        <color theme="0" tint="-0.89999084444715716"/>
      </bottom>
      <diagonal/>
    </border>
    <border>
      <left style="thin">
        <color theme="0" tint="-0.499984740745262"/>
      </left>
      <right style="medium">
        <color theme="0" tint="-0.89999084444715716"/>
      </right>
      <top style="medium">
        <color theme="0" tint="-0.89999084444715716"/>
      </top>
      <bottom style="medium">
        <color theme="0" tint="-0.89999084444715716"/>
      </bottom>
      <diagonal/>
    </border>
  </borders>
  <cellStyleXfs count="7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19" fillId="2" borderId="0" xfId="1" applyFont="1" applyFill="1" applyBorder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2" applyFont="1" applyBorder="1" applyAlignment="1" applyProtection="1">
      <alignment vertical="center" wrapText="1"/>
      <protection locked="0"/>
    </xf>
    <xf numFmtId="0" fontId="10" fillId="10" borderId="19" xfId="2" applyFont="1" applyFill="1" applyBorder="1" applyAlignment="1" applyProtection="1">
      <alignment horizontal="left" vertical="center" indent="1"/>
      <protection locked="0"/>
    </xf>
    <xf numFmtId="8" fontId="10" fillId="10" borderId="20" xfId="0" applyNumberFormat="1" applyFont="1" applyFill="1" applyBorder="1" applyAlignment="1" applyProtection="1">
      <alignment horizontal="center" vertical="center"/>
      <protection locked="0"/>
    </xf>
    <xf numFmtId="0" fontId="10" fillId="10" borderId="21" xfId="2" applyFont="1" applyFill="1" applyBorder="1" applyAlignment="1" applyProtection="1">
      <alignment horizontal="left" vertical="center" indent="1"/>
      <protection locked="0"/>
    </xf>
    <xf numFmtId="8" fontId="10" fillId="1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0" xfId="2" applyFont="1" applyBorder="1" applyAlignment="1" applyProtection="1">
      <alignment vertical="center"/>
      <protection locked="0"/>
    </xf>
    <xf numFmtId="8" fontId="21" fillId="0" borderId="0" xfId="0" applyNumberFormat="1" applyFont="1" applyAlignment="1" applyProtection="1">
      <alignment vertical="center"/>
      <protection locked="0"/>
    </xf>
    <xf numFmtId="0" fontId="2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10" borderId="0" xfId="0" applyFont="1" applyFill="1" applyAlignment="1" applyProtection="1">
      <alignment horizontal="left" vertical="center" indent="1"/>
      <protection locked="0"/>
    </xf>
    <xf numFmtId="164" fontId="10" fillId="10" borderId="0" xfId="0" applyNumberFormat="1" applyFont="1" applyFill="1" applyAlignment="1" applyProtection="1">
      <alignment horizontal="center" vertical="center"/>
      <protection locked="0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 indent="1"/>
      <protection locked="0"/>
    </xf>
    <xf numFmtId="164" fontId="18" fillId="3" borderId="0" xfId="0" applyNumberFormat="1" applyFont="1" applyFill="1" applyAlignment="1" applyProtection="1">
      <alignment horizontal="center" vertical="center"/>
      <protection locked="0"/>
    </xf>
    <xf numFmtId="164" fontId="11" fillId="3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left" vertical="center" indent="1"/>
      <protection locked="0"/>
    </xf>
    <xf numFmtId="164" fontId="8" fillId="2" borderId="0" xfId="0" applyNumberFormat="1" applyFont="1" applyFill="1" applyAlignment="1" applyProtection="1">
      <alignment horizontal="center" vertical="center"/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164" fontId="8" fillId="3" borderId="0" xfId="0" applyNumberFormat="1" applyFont="1" applyFill="1" applyAlignment="1" applyProtection="1">
      <alignment horizontal="center" vertical="center"/>
      <protection locked="0"/>
    </xf>
    <xf numFmtId="164" fontId="8" fillId="2" borderId="0" xfId="0" applyNumberFormat="1" applyFont="1" applyFill="1" applyAlignment="1" applyProtection="1">
      <alignment horizontal="left" vertical="center" indent="1"/>
      <protection locked="0"/>
    </xf>
    <xf numFmtId="0" fontId="13" fillId="2" borderId="0" xfId="0" applyFont="1" applyFill="1" applyAlignment="1" applyProtection="1">
      <alignment vertical="center"/>
      <protection locked="0"/>
    </xf>
    <xf numFmtId="164" fontId="8" fillId="2" borderId="0" xfId="0" applyNumberFormat="1" applyFont="1" applyFill="1" applyAlignment="1" applyProtection="1">
      <alignment vertical="center"/>
      <protection locked="0"/>
    </xf>
    <xf numFmtId="164" fontId="10" fillId="3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indent="1"/>
      <protection locked="0"/>
    </xf>
    <xf numFmtId="164" fontId="10" fillId="2" borderId="0" xfId="0" applyNumberFormat="1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164" fontId="9" fillId="3" borderId="0" xfId="0" applyNumberFormat="1" applyFont="1" applyFill="1" applyAlignment="1" applyProtection="1">
      <alignment horizontal="center" vertical="center"/>
      <protection locked="0"/>
    </xf>
    <xf numFmtId="164" fontId="13" fillId="2" borderId="0" xfId="0" applyNumberFormat="1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164" fontId="10" fillId="2" borderId="0" xfId="0" applyNumberFormat="1" applyFont="1" applyFill="1" applyAlignment="1" applyProtection="1">
      <alignment horizontal="center" vertical="center"/>
    </xf>
    <xf numFmtId="164" fontId="10" fillId="11" borderId="0" xfId="0" applyNumberFormat="1" applyFont="1" applyFill="1" applyAlignment="1" applyProtection="1">
      <alignment horizontal="center" vertical="center"/>
    </xf>
    <xf numFmtId="164" fontId="10" fillId="3" borderId="0" xfId="0" applyNumberFormat="1" applyFont="1" applyFill="1" applyAlignment="1" applyProtection="1">
      <alignment horizontal="center" vertical="center"/>
    </xf>
    <xf numFmtId="164" fontId="11" fillId="3" borderId="0" xfId="0" applyNumberFormat="1" applyFont="1" applyFill="1" applyAlignment="1" applyProtection="1">
      <alignment horizontal="center" vertical="center"/>
    </xf>
    <xf numFmtId="0" fontId="10" fillId="2" borderId="21" xfId="2" applyFont="1" applyFill="1" applyBorder="1" applyAlignment="1" applyProtection="1">
      <alignment horizontal="left" vertical="center" indent="1"/>
    </xf>
    <xf numFmtId="8" fontId="10" fillId="11" borderId="22" xfId="0" applyNumberFormat="1" applyFont="1" applyFill="1" applyBorder="1" applyAlignment="1" applyProtection="1">
      <alignment horizontal="center" vertical="center"/>
    </xf>
    <xf numFmtId="0" fontId="10" fillId="2" borderId="25" xfId="2" applyFont="1" applyFill="1" applyBorder="1" applyAlignment="1" applyProtection="1">
      <alignment horizontal="left" vertical="center" indent="1"/>
    </xf>
    <xf numFmtId="0" fontId="9" fillId="3" borderId="23" xfId="2" applyFont="1" applyFill="1" applyBorder="1" applyAlignment="1" applyProtection="1">
      <alignment horizontal="left" vertical="center" indent="1"/>
    </xf>
    <xf numFmtId="8" fontId="11" fillId="3" borderId="24" xfId="0" applyNumberFormat="1" applyFont="1" applyFill="1" applyBorder="1" applyAlignment="1" applyProtection="1">
      <alignment horizontal="center" vertical="center"/>
    </xf>
    <xf numFmtId="0" fontId="9" fillId="3" borderId="26" xfId="2" applyFont="1" applyFill="1" applyBorder="1" applyAlignment="1" applyProtection="1">
      <alignment horizontal="left" vertical="center" indent="1"/>
    </xf>
    <xf numFmtId="8" fontId="11" fillId="3" borderId="27" xfId="0" applyNumberFormat="1" applyFont="1" applyFill="1" applyBorder="1" applyAlignment="1" applyProtection="1">
      <alignment horizontal="center" vertical="center"/>
    </xf>
    <xf numFmtId="164" fontId="10" fillId="0" borderId="0" xfId="0" applyNumberFormat="1" applyFont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 vertical="center"/>
    </xf>
    <xf numFmtId="0" fontId="26" fillId="2" borderId="0" xfId="2" applyFont="1" applyFill="1" applyBorder="1" applyAlignment="1" applyProtection="1">
      <alignment horizontal="left" vertical="center" indent="1"/>
    </xf>
    <xf numFmtId="0" fontId="16" fillId="0" borderId="0" xfId="0" applyFont="1" applyAlignment="1" applyProtection="1">
      <alignment horizontal="left" vertical="center" indent="1"/>
    </xf>
    <xf numFmtId="0" fontId="17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left" vertical="center" wrapText="1" indent="1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indent="1"/>
    </xf>
    <xf numFmtId="0" fontId="9" fillId="2" borderId="0" xfId="0" applyFont="1" applyFill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</xf>
    <xf numFmtId="164" fontId="18" fillId="3" borderId="0" xfId="0" applyNumberFormat="1" applyFont="1" applyFill="1" applyAlignment="1" applyProtection="1">
      <alignment horizontal="center" vertical="center"/>
    </xf>
    <xf numFmtId="0" fontId="8" fillId="0" borderId="0" xfId="0" applyFont="1" applyProtection="1"/>
    <xf numFmtId="0" fontId="2" fillId="0" borderId="0" xfId="0" applyFont="1" applyProtection="1"/>
    <xf numFmtId="164" fontId="8" fillId="3" borderId="0" xfId="0" applyNumberFormat="1" applyFont="1" applyFill="1" applyAlignment="1" applyProtection="1">
      <alignment horizontal="center" vertical="center"/>
    </xf>
    <xf numFmtId="164" fontId="9" fillId="3" borderId="0" xfId="0" applyNumberFormat="1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1" borderId="0" xfId="0" applyFill="1" applyProtection="1"/>
    <xf numFmtId="164" fontId="0" fillId="11" borderId="0" xfId="0" applyNumberFormat="1" applyFill="1" applyProtection="1"/>
    <xf numFmtId="0" fontId="0" fillId="0" borderId="4" xfId="0" applyBorder="1" applyAlignment="1" applyProtection="1">
      <alignment horizontal="center"/>
      <protection locked="0"/>
    </xf>
    <xf numFmtId="40" fontId="0" fillId="0" borderId="5" xfId="6" applyNumberFormat="1" applyFont="1" applyBorder="1" applyAlignment="1" applyProtection="1">
      <alignment horizontal="right"/>
      <protection locked="0"/>
    </xf>
    <xf numFmtId="40" fontId="0" fillId="0" borderId="6" xfId="0" applyNumberFormat="1" applyBorder="1" applyProtection="1">
      <protection locked="0"/>
    </xf>
    <xf numFmtId="0" fontId="10" fillId="11" borderId="0" xfId="0" applyFont="1" applyFill="1" applyAlignment="1" applyProtection="1">
      <alignment horizontal="left" vertical="center" indent="1"/>
    </xf>
    <xf numFmtId="0" fontId="9" fillId="3" borderId="0" xfId="0" applyFont="1" applyFill="1" applyAlignment="1" applyProtection="1">
      <alignment horizontal="left" vertical="center" indent="1"/>
    </xf>
    <xf numFmtId="0" fontId="21" fillId="13" borderId="7" xfId="0" applyFont="1" applyFill="1" applyBorder="1" applyAlignment="1" applyProtection="1">
      <alignment horizontal="center" vertical="center" wrapText="1"/>
      <protection locked="0"/>
    </xf>
    <xf numFmtId="0" fontId="21" fillId="13" borderId="8" xfId="0" applyFont="1" applyFill="1" applyBorder="1" applyAlignment="1" applyProtection="1">
      <alignment horizontal="center" vertical="center"/>
      <protection locked="0"/>
    </xf>
    <xf numFmtId="0" fontId="21" fillId="13" borderId="9" xfId="0" applyFont="1" applyFill="1" applyBorder="1" applyAlignment="1" applyProtection="1">
      <alignment horizontal="center" vertical="center"/>
      <protection locked="0"/>
    </xf>
    <xf numFmtId="0" fontId="21" fillId="13" borderId="10" xfId="0" applyFont="1" applyFill="1" applyBorder="1" applyAlignment="1" applyProtection="1">
      <alignment horizontal="center" vertical="center"/>
      <protection locked="0"/>
    </xf>
    <xf numFmtId="0" fontId="21" fillId="13" borderId="0" xfId="0" applyFont="1" applyFill="1" applyAlignment="1" applyProtection="1">
      <alignment horizontal="center" vertical="center"/>
      <protection locked="0"/>
    </xf>
    <xf numFmtId="0" fontId="21" fillId="13" borderId="11" xfId="0" applyFont="1" applyFill="1" applyBorder="1" applyAlignment="1" applyProtection="1">
      <alignment horizontal="center" vertical="center"/>
      <protection locked="0"/>
    </xf>
    <xf numFmtId="0" fontId="21" fillId="13" borderId="12" xfId="0" applyFont="1" applyFill="1" applyBorder="1" applyAlignment="1" applyProtection="1">
      <alignment horizontal="center" vertical="center"/>
      <protection locked="0"/>
    </xf>
    <xf numFmtId="0" fontId="21" fillId="13" borderId="13" xfId="0" applyFont="1" applyFill="1" applyBorder="1" applyAlignment="1" applyProtection="1">
      <alignment horizontal="center" vertical="center"/>
      <protection locked="0"/>
    </xf>
    <xf numFmtId="0" fontId="21" fillId="13" borderId="14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 indent="1"/>
    </xf>
    <xf numFmtId="0" fontId="16" fillId="0" borderId="0" xfId="0" applyFont="1" applyAlignment="1" applyProtection="1">
      <alignment horizontal="left" vertical="center" indent="1"/>
    </xf>
    <xf numFmtId="0" fontId="28" fillId="7" borderId="7" xfId="2" applyFont="1" applyFill="1" applyBorder="1" applyAlignment="1" applyProtection="1">
      <alignment horizontal="left" vertical="center" wrapText="1" indent="1"/>
    </xf>
    <xf numFmtId="0" fontId="28" fillId="7" borderId="8" xfId="2" applyFont="1" applyFill="1" applyBorder="1" applyAlignment="1" applyProtection="1">
      <alignment horizontal="left" vertical="center" wrapText="1" indent="1"/>
    </xf>
    <xf numFmtId="0" fontId="28" fillId="7" borderId="10" xfId="2" applyFont="1" applyFill="1" applyBorder="1" applyAlignment="1" applyProtection="1">
      <alignment horizontal="left" vertical="center" wrapText="1" indent="1"/>
    </xf>
    <xf numFmtId="0" fontId="28" fillId="7" borderId="0" xfId="2" applyFont="1" applyFill="1" applyBorder="1" applyAlignment="1" applyProtection="1">
      <alignment horizontal="left" vertical="center" wrapText="1" indent="1"/>
    </xf>
    <xf numFmtId="8" fontId="29" fillId="10" borderId="15" xfId="0" applyNumberFormat="1" applyFont="1" applyFill="1" applyBorder="1" applyAlignment="1" applyProtection="1">
      <alignment horizontal="center" vertical="center"/>
    </xf>
    <xf numFmtId="8" fontId="29" fillId="10" borderId="16" xfId="0" applyNumberFormat="1" applyFont="1" applyFill="1" applyBorder="1" applyAlignment="1" applyProtection="1">
      <alignment horizontal="center" vertical="center"/>
    </xf>
    <xf numFmtId="0" fontId="20" fillId="8" borderId="10" xfId="2" applyFont="1" applyFill="1" applyBorder="1" applyAlignment="1" applyProtection="1">
      <alignment horizontal="left" vertical="center" wrapText="1" indent="1"/>
    </xf>
    <xf numFmtId="0" fontId="20" fillId="8" borderId="0" xfId="2" applyFont="1" applyFill="1" applyBorder="1" applyAlignment="1" applyProtection="1">
      <alignment horizontal="left" vertical="center" wrapText="1" indent="1"/>
    </xf>
    <xf numFmtId="8" fontId="14" fillId="8" borderId="11" xfId="0" applyNumberFormat="1" applyFont="1" applyFill="1" applyBorder="1" applyAlignment="1" applyProtection="1">
      <alignment horizontal="center" vertical="center"/>
    </xf>
    <xf numFmtId="8" fontId="14" fillId="8" borderId="17" xfId="0" applyNumberFormat="1" applyFont="1" applyFill="1" applyBorder="1" applyAlignment="1" applyProtection="1">
      <alignment horizontal="center" vertical="center"/>
    </xf>
    <xf numFmtId="0" fontId="20" fillId="9" borderId="10" xfId="2" applyFont="1" applyFill="1" applyBorder="1" applyAlignment="1" applyProtection="1">
      <alignment horizontal="left" vertical="center" wrapText="1" indent="1"/>
    </xf>
    <xf numFmtId="0" fontId="20" fillId="9" borderId="0" xfId="2" applyFont="1" applyFill="1" applyBorder="1" applyAlignment="1" applyProtection="1">
      <alignment horizontal="left" vertical="center" wrapText="1" indent="1"/>
    </xf>
    <xf numFmtId="0" fontId="20" fillId="9" borderId="12" xfId="2" applyFont="1" applyFill="1" applyBorder="1" applyAlignment="1" applyProtection="1">
      <alignment horizontal="left" vertical="center" wrapText="1" indent="1"/>
    </xf>
    <xf numFmtId="0" fontId="20" fillId="9" borderId="13" xfId="2" applyFont="1" applyFill="1" applyBorder="1" applyAlignment="1" applyProtection="1">
      <alignment horizontal="left" vertical="center" wrapText="1" indent="1"/>
    </xf>
    <xf numFmtId="8" fontId="9" fillId="9" borderId="11" xfId="0" applyNumberFormat="1" applyFont="1" applyFill="1" applyBorder="1" applyAlignment="1" applyProtection="1">
      <alignment horizontal="center" vertical="center"/>
    </xf>
    <xf numFmtId="8" fontId="9" fillId="9" borderId="14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indent="11"/>
      <protection locked="0"/>
    </xf>
    <xf numFmtId="0" fontId="8" fillId="0" borderId="0" xfId="0" applyFont="1" applyAlignment="1" applyProtection="1">
      <alignment horizontal="center"/>
      <protection locked="0"/>
    </xf>
    <xf numFmtId="0" fontId="20" fillId="6" borderId="0" xfId="2" applyFont="1" applyFill="1" applyBorder="1" applyAlignment="1" applyProtection="1">
      <alignment horizontal="left" vertical="center" wrapText="1" indent="1"/>
    </xf>
    <xf numFmtId="0" fontId="26" fillId="2" borderId="28" xfId="3" applyFont="1" applyFill="1" applyBorder="1" applyAlignment="1" applyProtection="1">
      <alignment horizontal="left" vertical="center" indent="1"/>
      <protection locked="0"/>
    </xf>
    <xf numFmtId="0" fontId="27" fillId="2" borderId="29" xfId="3" applyFont="1" applyFill="1" applyBorder="1" applyAlignment="1" applyProtection="1">
      <alignment horizontal="left" vertical="center" indent="1"/>
      <protection locked="0"/>
    </xf>
    <xf numFmtId="0" fontId="26" fillId="2" borderId="28" xfId="3" applyFont="1" applyFill="1" applyBorder="1" applyAlignment="1" applyProtection="1">
      <alignment horizontal="left" vertical="center" indent="1"/>
    </xf>
    <xf numFmtId="0" fontId="16" fillId="2" borderId="29" xfId="3" applyFont="1" applyFill="1" applyBorder="1" applyAlignment="1" applyProtection="1">
      <alignment horizontal="left" vertical="center" indent="1"/>
    </xf>
    <xf numFmtId="8" fontId="29" fillId="7" borderId="8" xfId="0" applyNumberFormat="1" applyFont="1" applyFill="1" applyBorder="1" applyAlignment="1" applyProtection="1">
      <alignment horizontal="center" vertical="center"/>
    </xf>
    <xf numFmtId="8" fontId="29" fillId="7" borderId="0" xfId="0" applyNumberFormat="1" applyFont="1" applyFill="1" applyAlignment="1" applyProtection="1">
      <alignment horizontal="center" vertical="center"/>
    </xf>
    <xf numFmtId="8" fontId="14" fillId="8" borderId="0" xfId="0" applyNumberFormat="1" applyFont="1" applyFill="1" applyAlignment="1" applyProtection="1">
      <alignment horizontal="center" vertical="center"/>
    </xf>
    <xf numFmtId="8" fontId="14" fillId="8" borderId="18" xfId="0" applyNumberFormat="1" applyFont="1" applyFill="1" applyBorder="1" applyAlignment="1" applyProtection="1">
      <alignment horizontal="center" vertical="center"/>
    </xf>
    <xf numFmtId="8" fontId="9" fillId="9" borderId="0" xfId="0" applyNumberFormat="1" applyFont="1" applyFill="1" applyAlignment="1" applyProtection="1">
      <alignment horizontal="center" vertical="center"/>
    </xf>
    <xf numFmtId="8" fontId="9" fillId="9" borderId="13" xfId="0" applyNumberFormat="1" applyFont="1" applyFill="1" applyBorder="1" applyAlignment="1" applyProtection="1">
      <alignment horizontal="center" vertical="center"/>
    </xf>
    <xf numFmtId="0" fontId="26" fillId="2" borderId="0" xfId="0" applyFont="1" applyFill="1" applyAlignment="1" applyProtection="1">
      <alignment horizontal="left" vertical="center" indent="1"/>
      <protection locked="0"/>
    </xf>
    <xf numFmtId="0" fontId="16" fillId="2" borderId="0" xfId="0" applyFont="1" applyFill="1" applyAlignment="1" applyProtection="1">
      <alignment horizontal="left" vertical="center" indent="1"/>
      <protection locked="0"/>
    </xf>
    <xf numFmtId="0" fontId="26" fillId="0" borderId="0" xfId="0" applyFont="1" applyAlignment="1" applyProtection="1">
      <alignment horizontal="left" vertical="center" indent="1"/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0" fontId="20" fillId="4" borderId="0" xfId="2" applyFont="1" applyFill="1" applyBorder="1" applyAlignment="1" applyProtection="1">
      <alignment horizontal="left" vertical="center" wrapText="1" indent="1"/>
    </xf>
    <xf numFmtId="8" fontId="9" fillId="4" borderId="0" xfId="0" applyNumberFormat="1" applyFont="1" applyFill="1" applyAlignment="1" applyProtection="1">
      <alignment horizontal="center" vertical="center"/>
    </xf>
    <xf numFmtId="8" fontId="14" fillId="6" borderId="0" xfId="0" applyNumberFormat="1" applyFont="1" applyFill="1" applyAlignment="1" applyProtection="1">
      <alignment horizontal="center" vertical="center"/>
    </xf>
    <xf numFmtId="8" fontId="14" fillId="5" borderId="0" xfId="0" applyNumberFormat="1" applyFont="1" applyFill="1" applyAlignment="1" applyProtection="1">
      <alignment horizontal="center" vertical="center"/>
    </xf>
    <xf numFmtId="0" fontId="20" fillId="5" borderId="0" xfId="2" applyFont="1" applyFill="1" applyBorder="1" applyAlignment="1" applyProtection="1">
      <alignment horizontal="left" vertical="center" wrapText="1" indent="1"/>
    </xf>
    <xf numFmtId="0" fontId="26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</cellXfs>
  <cellStyles count="7">
    <cellStyle name="Currency" xfId="6" builtinId="4"/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193"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0" indent="1" justifyLastLine="0" shrinkToFit="0" readingOrder="0"/>
      <protection locked="1" hidden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  <protection locked="1" hidden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1" justifyLastLine="0" shrinkToFit="0" readingOrder="0"/>
      <protection locked="0" hidden="0"/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14990691854609822"/>
        </left>
        <right style="thin">
          <color theme="0" tint="-0.14990691854609822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protection locked="0" hidden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1" justifyLastLine="0" shrinkToFit="0" readingOrder="0"/>
      <protection locked="0" hidden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protection locked="0" hidden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1" justifyLastLine="0" shrinkToFit="0" readingOrder="0"/>
      <protection locked="0" hidden="0"/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protection locked="0" hidden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1" justifyLastLine="0" shrinkToFit="0" readingOrder="0"/>
      <protection locked="0" hidden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protection locked="0" hidden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1" justifyLastLine="0" shrinkToFit="0" readingOrder="0"/>
      <protection locked="0" hidden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protection locked="0" hidden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1" justifyLastLine="0" shrinkToFit="0" readingOrder="0"/>
      <protection locked="0" hidden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  <protection locked="0" hidden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1" justifyLastLine="0" shrinkToFit="0" readingOrder="0"/>
      <protection locked="0" hidden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0691854609822"/>
        </left>
        <right style="thin">
          <color theme="0" tint="-0.14990691854609822"/>
        </right>
        <top/>
        <bottom/>
      </border>
      <protection locked="0" hidden="0"/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protection locked="0" hidden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1" justifyLastLine="0" shrinkToFit="0" readingOrder="0"/>
      <protection locked="0" hidden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14990691854609822"/>
        </left>
        <right style="thin">
          <color theme="0" tint="-0.14990691854609822"/>
        </right>
        <top/>
        <bottom/>
      </border>
      <protection locked="0" hidden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0" hidden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protection locked="0" hidden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14990691854609822"/>
        </left>
        <right style="thin">
          <color theme="0" tint="-0.14990691854609822"/>
        </right>
        <top/>
        <bottom/>
      </border>
      <protection locked="0" hidden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protection locked="0" hidden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1" justifyLastLine="0" shrinkToFit="0" readingOrder="0"/>
      <protection locked="0" hidden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>
        <left style="thin">
          <color theme="0" tint="-0.14990691854609822"/>
        </left>
        <right style="thin">
          <color theme="0" tint="-0.14990691854609822"/>
        </right>
        <top/>
        <bottom/>
      </border>
      <protection locked="0" hidden="0"/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  <protection locked="0" hidden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1" justifyLastLine="0" shrinkToFit="0" readingOrder="0"/>
      <protection locked="0" hidden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alignment horizontal="left" vertical="center" textRotation="0" indent="1" justifyLastLine="0" shrinkToFit="0" readingOrder="0"/>
      <protection locked="0" hidden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9" tint="0.5999938962981048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7" tint="0.7999816888943144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7" tint="0.79998168889431442"/>
        </patternFill>
      </fill>
      <protection locked="0" hidden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</border>
      <protection locked="0" hidden="0"/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protection locked="0" hidden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numFmt numFmtId="8" formatCode="#,##0.00_);[Red]\(#,##0.00\)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right style="thin">
          <color indexed="64"/>
        </right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Address Book" pivot="0" count="3" xr9:uid="{00000000-0011-0000-FFFF-FFFF00000000}">
      <tableStyleElement type="wholeTable" dxfId="192"/>
      <tableStyleElement type="headerRow" dxfId="191"/>
      <tableStyleElement type="totalRow" dxfId="190"/>
    </tableStyle>
    <tableStyle name="Personal monthly budget" pivot="0" count="7" xr9:uid="{DF2684C2-C435-47FA-9646-E632C3AE8948}">
      <tableStyleElement type="wholeTable" dxfId="189"/>
      <tableStyleElement type="headerRow" dxfId="188"/>
      <tableStyleElement type="totalRow" dxfId="187"/>
      <tableStyleElement type="firstColumn" dxfId="186"/>
      <tableStyleElement type="lastColumn" dxfId="185"/>
      <tableStyleElement type="firstRowStripe" dxfId="184"/>
      <tableStyleElement type="firstColumnStripe" dxfId="18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Graphic 3" descr="Money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Zhong, Joshua" id="{30EF5D22-E397-4411-ACC4-85749A6447D2}" userId="S::JZ1019129@wcupa.edu::c1f59aed-3cad-4aea-93c4-ad31f140f3c0" providerId="AD"/>
  <person displayName="Zhong, Joshua" id="{FDFD16E0-095C-EB43-99B1-139A739B2BED}" userId="S::jz1019129@wcupa.edu::c1f59aed-3cad-4aea-93c4-ad31f140f3c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B7EA9F4-D939-48B3-9254-70A565F5F3EC}" name="Table1315" displayName="Table1315" ref="B4:F100" totalsRowShown="0">
  <autoFilter ref="B4:F100" xr:uid="{5B7EA9F4-D939-48B3-9254-70A565F5F3EC}"/>
  <tableColumns count="5">
    <tableColumn id="5" xr3:uid="{C2D1A0EF-3BEC-48B1-B8E2-6179CCEEBEC6}" name="Date"/>
    <tableColumn id="1" xr3:uid="{F917EB2E-3229-444C-A904-1EF13FA133AB}" name="Category"/>
    <tableColumn id="2" xr3:uid="{75B09908-55B1-4EDA-B7F1-21396CAF9954}" name="Description"/>
    <tableColumn id="3" xr3:uid="{621ECD00-BB90-432B-8333-6A4B6A44211D}" name="Amount" dataDxfId="182"/>
    <tableColumn id="6" xr3:uid="{CAB6600D-F42A-4640-B450-F4E52D5EB4BB}" name="Remaining Budget in Category" dataDxfId="181">
      <calculatedColumnFormula>IF(C5&lt;&gt;"", INDEX('Personal Monthly Budget'!E:E, MATCH(C5, 'Personal Monthly Budget'!B:B, 0)) + INDEX('Personal Monthly Budget'!J:J, MATCH(C5, 'Personal Monthly Budget'!G:G, 0), 1), "")</calculatedColumnFormula>
    </tableColumn>
  </tableColumns>
  <tableStyleInfo name="TableStyleMedium23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7:E28" totalsRowCount="1" headerRowDxfId="180" dataDxfId="178" totalsRowDxfId="176" headerRowBorderDxfId="179" tableBorderDxfId="177" totalsRowBorderDxfId="175">
  <autoFilter ref="B17:E27" xr:uid="{00000000-000C-0000-FFFF-FFFF0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ategory" totalsRowLabel="Subtotal" dataDxfId="174" totalsRowDxfId="173"/>
    <tableColumn id="2" xr3:uid="{00000000-0010-0000-0000-000002000000}" name="Projected_x000a_cost" dataDxfId="172" totalsRowDxfId="171"/>
    <tableColumn id="3" xr3:uid="{00000000-0010-0000-0000-000003000000}" name="Actual _x000a_cost" dataDxfId="170" totalsRowDxfId="169">
      <calculatedColumnFormula>SUMIF('Expenses Table'!$C$5:$C$99, C107, 'Expenses Table'!$E$5:$E$99)</calculatedColumnFormula>
    </tableColumn>
    <tableColumn id="4" xr3:uid="{00000000-0010-0000-0000-000004000000}" name="Difference" totalsRowFunction="sum" dataDxfId="168" totalsRowDxfId="167">
      <calculatedColumnFormula>Housing[[#This Row],[Projected
cost]]-Housing[[#This Row],[Actual 
cost]]</calculatedColumnFormula>
    </tableColumn>
  </tableColumns>
  <tableStyleInfo name="Address Book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7:J27" totalsRowCount="1" headerRowDxfId="166" dataDxfId="164" totalsRowDxfId="162" headerRowBorderDxfId="165" tableBorderDxfId="163" totalsRowBorderDxfId="161" headerRowCellStyle="Normal">
  <autoFilter ref="G17:J26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ategory" totalsRowLabel="Subtotal" dataDxfId="160" totalsRowDxfId="159"/>
    <tableColumn id="2" xr3:uid="{00000000-0010-0000-0100-000002000000}" name="Projected _x000a_cost" dataDxfId="158" totalsRowDxfId="157"/>
    <tableColumn id="3" xr3:uid="{00000000-0010-0000-0100-000003000000}" name="Actual _x000a_cost" dataDxfId="156" totalsRowDxfId="155"/>
    <tableColumn id="4" xr3:uid="{00000000-0010-0000-0100-000004000000}" name="Difference" totalsRowFunction="sum" dataDxfId="154" totalsRowDxfId="153">
      <calculatedColumnFormula>Entertainment[[#This Row],[Projected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31:J38" totalsRowCount="1" headerRowDxfId="152" dataDxfId="150" totalsRowDxfId="148" headerRowBorderDxfId="151" tableBorderDxfId="149" totalsRowBorderDxfId="147">
  <autoFilter ref="G31:J37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Category" totalsRowLabel="Subtotal" dataDxfId="146" totalsRowDxfId="145"/>
    <tableColumn id="2" xr3:uid="{00000000-0010-0000-0200-000002000000}" name="Projected _x000a_cost" dataDxfId="144" totalsRowDxfId="143"/>
    <tableColumn id="3" xr3:uid="{00000000-0010-0000-0200-000003000000}" name="Actual _x000a_cost" dataDxfId="142" totalsRowDxfId="141"/>
    <tableColumn id="4" xr3:uid="{00000000-0010-0000-0200-000004000000}" name="Difference" totalsRowFunction="sum" dataDxfId="140" totalsRowDxfId="139">
      <calculatedColumnFormula>Loans[[#This Row],[Projected 
cost]]-Loans[[#This Row],[Actual 
cost]]</calculatedColumnFormula>
    </tableColumn>
  </tableColumns>
  <tableStyleInfo name="Address Book" showFirstColumn="0" showLastColumn="0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31:E39" totalsRowCount="1" headerRowDxfId="138" dataDxfId="136" totalsRowDxfId="134" headerRowBorderDxfId="137" tableBorderDxfId="135" totalsRowBorderDxfId="133">
  <autoFilter ref="B31:E38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Category" totalsRowLabel="Subtotal" dataDxfId="132" totalsRowDxfId="131"/>
    <tableColumn id="2" xr3:uid="{00000000-0010-0000-0300-000002000000}" name="Projected _x000a_cost" dataDxfId="130" totalsRowDxfId="129"/>
    <tableColumn id="3" xr3:uid="{00000000-0010-0000-0300-000003000000}" name="Actual _x000a_cost" dataDxfId="128" totalsRowDxfId="127">
      <calculatedColumnFormula>SUMIF('Expenses Table'!$C$5:$C$99, C124, 'Expenses Table'!$E$5:$E$99)</calculatedColumnFormula>
    </tableColumn>
    <tableColumn id="4" xr3:uid="{00000000-0010-0000-0300-000004000000}" name="Difference" totalsRowFunction="sum" dataDxfId="126" totalsRowDxfId="125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42:E47" totalsRowCount="1" headerRowDxfId="124" dataDxfId="122" totalsRowDxfId="120" headerRowBorderDxfId="123" tableBorderDxfId="121" totalsRowBorderDxfId="119">
  <autoFilter ref="B42:E46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Category" totalsRowLabel="Subtotal" dataDxfId="118" totalsRowDxfId="117"/>
    <tableColumn id="2" xr3:uid="{00000000-0010-0000-0400-000002000000}" name="Projected_x000a_cost" dataDxfId="116" totalsRowDxfId="115"/>
    <tableColumn id="3" xr3:uid="{00000000-0010-0000-0400-000003000000}" name="Actual _x000a_cost" dataDxfId="114" totalsRowDxfId="113">
      <calculatedColumnFormula>SUMIF('Expenses Table'!$C$5:$C$99, C136, 'Expenses Table'!$E$5:$E$99)</calculatedColumnFormula>
    </tableColumn>
    <tableColumn id="4" xr3:uid="{00000000-0010-0000-0400-000004000000}" name="Difference" totalsRowFunction="sum" dataDxfId="112" totalsRowDxfId="111">
      <calculatedColumnFormula>Insurance[[#This Row],[Projected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42:J47" totalsRowCount="1" headerRowDxfId="110" dataDxfId="108" totalsRowDxfId="106" headerRowBorderDxfId="109" tableBorderDxfId="107" totalsRowBorderDxfId="105">
  <autoFilter ref="G42:J46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Category" totalsRowLabel="Subtotal" dataDxfId="104" totalsRowDxfId="103"/>
    <tableColumn id="2" xr3:uid="{00000000-0010-0000-0500-000002000000}" name="Projected _x000a_cost" dataDxfId="102" totalsRowDxfId="101"/>
    <tableColumn id="3" xr3:uid="{00000000-0010-0000-0500-000003000000}" name="Actual _x000a_cost" dataDxfId="100" totalsRowDxfId="99">
      <calculatedColumnFormula>SUMIF('Expenses Table'!$C$5:$C$99, C140, 'Expenses Table'!$E$5:$E$99)</calculatedColumnFormula>
    </tableColumn>
    <tableColumn id="4" xr3:uid="{00000000-0010-0000-0500-000004000000}" name="Difference" totalsRowFunction="sum" dataDxfId="98" totalsRowDxfId="97">
      <calculatedColumnFormula>Taxes[[#This Row],[Projected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50:J54" totalsRowCount="1" headerRowDxfId="96" dataDxfId="94" totalsRowDxfId="93" headerRowBorderDxfId="95" totalsRowBorderDxfId="92">
  <autoFilter ref="G50:J5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Category" totalsRowLabel="Subtotal" dataDxfId="91" totalsRowDxfId="90"/>
    <tableColumn id="2" xr3:uid="{00000000-0010-0000-0600-000002000000}" name="Projected _x000a_cost" dataDxfId="89" totalsRowDxfId="88"/>
    <tableColumn id="3" xr3:uid="{00000000-0010-0000-0600-000003000000}" name="Actual _x000a_cost" dataDxfId="87" totalsRowDxfId="86">
      <calculatedColumnFormula>SUMIF('Expenses Table'!$C$5:$C$99, C147, 'Expenses Table'!$E$5:$E$99)</calculatedColumnFormula>
    </tableColumn>
    <tableColumn id="4" xr3:uid="{00000000-0010-0000-0600-000004000000}" name="Difference" totalsRowFunction="sum" dataDxfId="85" totalsRowDxfId="84">
      <calculatedColumnFormula>Savings[[#This Row],[Projected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50:E54" totalsRowCount="1" headerRowDxfId="83" dataDxfId="81" totalsRowDxfId="79" headerRowBorderDxfId="82" tableBorderDxfId="80" totalsRowBorderDxfId="78">
  <autoFilter ref="B50:E53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Category" totalsRowLabel="Subtotal" dataDxfId="77" totalsRowDxfId="76"/>
    <tableColumn id="2" xr3:uid="{00000000-0010-0000-0700-000002000000}" name="Projected _x000a_cost" dataDxfId="75" totalsRowDxfId="74"/>
    <tableColumn id="3" xr3:uid="{00000000-0010-0000-0700-000003000000}" name="Actual _x000a_cost" dataDxfId="73" totalsRowDxfId="72">
      <calculatedColumnFormula>SUMIF('Expenses Table'!$C$5:$C$99, C144, 'Expenses Table'!$E$5:$E$99)</calculatedColumnFormula>
    </tableColumn>
    <tableColumn id="4" xr3:uid="{00000000-0010-0000-0700-000004000000}" name="Difference" totalsRowFunction="sum" dataDxfId="71" totalsRowDxfId="70">
      <calculatedColumnFormula>Food[[#This Row],[Projected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57:J61" totalsRowCount="1" headerRowDxfId="69" dataDxfId="67" totalsRowDxfId="66" headerRowBorderDxfId="68" totalsRowBorderDxfId="65">
  <autoFilter ref="G57:J60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Category" totalsRowLabel="Subtotal" dataDxfId="64" totalsRowDxfId="63"/>
    <tableColumn id="2" xr3:uid="{00000000-0010-0000-0800-000002000000}" name="Projected _x000a_cost" dataDxfId="62" totalsRowDxfId="61"/>
    <tableColumn id="3" xr3:uid="{00000000-0010-0000-0800-000003000000}" name="Actual _x000a_cost" dataDxfId="60" totalsRowDxfId="59">
      <calculatedColumnFormula>SUMIF('Expenses Table'!$C$5:$C$99, C150, 'Expenses Table'!$E$5:$E$99)</calculatedColumnFormula>
    </tableColumn>
    <tableColumn id="4" xr3:uid="{00000000-0010-0000-0800-000004000000}" name="Difference" totalsRowFunction="sum" dataDxfId="58" totalsRowDxfId="57">
      <calculatedColumnFormula>Gifts[[#This Row],[Projected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7:E63" totalsRowCount="1" headerRowDxfId="56" dataDxfId="54" totalsRowDxfId="53" headerRowBorderDxfId="55" totalsRowBorderDxfId="52">
  <autoFilter ref="B57:E62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Category" totalsRowLabel="Subtotal" dataDxfId="51" totalsRowDxfId="50"/>
    <tableColumn id="2" xr3:uid="{00000000-0010-0000-0900-000002000000}" name="Projected _x000a_cost" dataDxfId="49" totalsRowDxfId="48"/>
    <tableColumn id="3" xr3:uid="{00000000-0010-0000-0900-000003000000}" name="Actual _x000a_cost" dataDxfId="47" totalsRowDxfId="46">
      <calculatedColumnFormula>SUMIF('Expenses Table'!$C$5:$C$99, C165, 'Expenses Table'!$E$5:$E$99)</calculatedColumnFormula>
    </tableColumn>
    <tableColumn id="4" xr3:uid="{00000000-0010-0000-0900-000004000000}" name="Difference" totalsRowFunction="sum" dataDxfId="45" totalsRowDxfId="44">
      <calculatedColumnFormula>Pets[[#This Row],[Projected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66:J71" totalsRowCount="1" headerRowDxfId="43" dataDxfId="41" totalsRowDxfId="40" headerRowBorderDxfId="42" totalsRowBorderDxfId="39">
  <autoFilter ref="G66:J70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Category" totalsRowLabel="Subtotal" dataDxfId="38" totalsRowDxfId="37"/>
    <tableColumn id="2" xr3:uid="{00000000-0010-0000-0A00-000002000000}" name="Projected _x000a_cost" dataDxfId="36" totalsRowDxfId="35"/>
    <tableColumn id="3" xr3:uid="{00000000-0010-0000-0A00-000003000000}" name="Actual _x000a_cost" dataDxfId="34" totalsRowDxfId="33"/>
    <tableColumn id="4" xr3:uid="{00000000-0010-0000-0A00-000004000000}" name="Difference" totalsRowFunction="sum" dataDxfId="32" totalsRowDxfId="31">
      <calculatedColumnFormula>Legal[[#This Row],[Projected 
cost]]-Legal[[#This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66:E74" totalsRowCount="1" headerRowDxfId="30" dataDxfId="28" totalsRowDxfId="27" headerRowBorderDxfId="29" totalsRowBorderDxfId="26">
  <autoFilter ref="B66:E7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Category" totalsRowLabel="Subtotal" dataDxfId="25" totalsRowDxfId="24"/>
    <tableColumn id="2" xr3:uid="{00000000-0010-0000-0B00-000002000000}" name="Projected _x000a_cost" dataDxfId="23" totalsRowDxfId="22"/>
    <tableColumn id="3" xr3:uid="{00000000-0010-0000-0B00-000003000000}" name="Actual _x000a_cost" dataDxfId="21" totalsRowDxfId="20">
      <calculatedColumnFormula>SUMIF('Expenses Table'!$C$5:$C$99, C153, 'Expenses Table'!$E$5:$E$99)</calculatedColumnFormula>
    </tableColumn>
    <tableColumn id="4" xr3:uid="{00000000-0010-0000-0B00-000004000000}" name="Difference" totalsRowFunction="sum" dataDxfId="19" totalsRowDxfId="18">
      <calculatedColumnFormula>PersonalCare[[#This Row],[Projected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196F160-23B6-4B2C-8771-D6159D86E3DF}" name="Insurance14" displayName="Insurance14" ref="B78:E83" totalsRowCount="1" headerRowDxfId="17" dataDxfId="15" totalsRowDxfId="13" headerRowBorderDxfId="16" tableBorderDxfId="14" totalsRowBorderDxfId="12">
  <autoFilter ref="B78:E82" xr:uid="{9196F160-23B6-4B2C-8771-D6159D86E3DF}"/>
  <tableColumns count="4">
    <tableColumn id="1" xr3:uid="{26852E8A-2EBF-45BB-ACC4-22EEADDF7344}" name="Category" totalsRowLabel="Subtotal" dataDxfId="11" totalsRowDxfId="10">
      <calculatedColumnFormula>B5</calculatedColumnFormula>
    </tableColumn>
    <tableColumn id="2" xr3:uid="{E6671D8D-AF04-4DAE-BEC8-6D4DB5A053DF}" name="Projected_x000a_income" dataDxfId="9" totalsRowDxfId="8">
      <calculatedColumnFormula>C5</calculatedColumnFormula>
    </tableColumn>
    <tableColumn id="3" xr3:uid="{F2396ED9-E49B-4BEC-A4C1-4142A49F6264}" name="Actual _x000a_income" dataDxfId="7" totalsRowDxfId="6">
      <calculatedColumnFormula>SUMIF('Expenses Table'!$C$5:$C$99, C105, 'Expenses Table'!$E$5:$E$99)</calculatedColumnFormula>
    </tableColumn>
    <tableColumn id="4" xr3:uid="{8A598D92-3E3D-43F9-BCBF-80EEB2E9DEA4}" name="Difference" totalsRowFunction="sum" dataDxfId="5" totalsRowDxfId="4">
      <calculatedColumnFormula>Insurance14[[#This Row],[Actual 
income]]-Insurance14[[#This Row],[Projected
income]]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" dT="2023-11-01T23:01:16.95" personId="{30EF5D22-E397-4411-ACC4-85749A6447D2}" id="{4BD53D17-7C82-4B2E-B621-A4AF5FBB1E6A}">
    <text>Negative balance means overspent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" dT="2023-10-31T20:07:47.31" personId="{FDFD16E0-095C-EB43-99B1-139A739B2BED}" id="{3465D6F4-303C-BC4D-B769-C76AAE83E169}">
    <text>Edit what source of income is here</text>
  </threadedComment>
  <threadedComment ref="L6" dT="2023-11-01T23:10:18.99" personId="{30EF5D22-E397-4411-ACC4-85749A6447D2}" id="{EC6E04BE-2204-4F2E-B721-4EA87FA24AED}">
    <text>Red indicates budget surplus</text>
  </threadedComment>
  <threadedComment ref="B11" dT="2023-10-31T20:08:49.52" personId="{FDFD16E0-095C-EB43-99B1-139A739B2BED}" id="{FDBD8BCE-0F13-AB44-BA58-78E7D4879E97}">
    <text>Update name of income in Cells B5 and B6, not here</text>
  </threadedComment>
  <threadedComment ref="J79" dT="2023-11-01T23:08:20.60" personId="{30EF5D22-E397-4411-ACC4-85749A6447D2}" id="{0D6891C9-47F0-403D-BA23-4FD5FA85124B}">
    <text>Red indicates over budget</text>
  </threadedComment>
  <threadedComment ref="E83" dT="2023-11-01T23:30:57.49" personId="{30EF5D22-E397-4411-ACC4-85749A6447D2}" id="{D2E0D5D0-DD17-41AF-8425-38B3A99591FB}">
    <text>Positive indicates earning more than predicted</text>
  </threadedComment>
  <threadedComment ref="C104" dT="2023-10-31T20:10:40.20" personId="{FDFD16E0-095C-EB43-99B1-139A739B2BED}" id="{EA9F97F9-030E-1F46-9528-BDB896EBAE5D}">
    <text>DO NOT TOUCH. This is the list of categories as assigned in the tables above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microsoft.com/office/2017/10/relationships/threadedComment" Target="../threadedComments/threadedComment2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comments" Target="../comments2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50E96-2419-4194-9658-89AC97705280}">
  <sheetPr>
    <tabColor theme="9"/>
  </sheetPr>
  <dimension ref="B3:L100"/>
  <sheetViews>
    <sheetView topLeftCell="A3" workbookViewId="0">
      <selection activeCell="F6" sqref="F6"/>
    </sheetView>
  </sheetViews>
  <sheetFormatPr defaultRowHeight="14.25" x14ac:dyDescent="0.2"/>
  <cols>
    <col min="2" max="2" width="13.01953125" customWidth="1"/>
    <col min="3" max="3" width="20.86328125" customWidth="1"/>
    <col min="4" max="4" width="19.53125" customWidth="1"/>
    <col min="5" max="5" width="20.56640625" customWidth="1"/>
    <col min="6" max="6" width="38.02734375" customWidth="1"/>
  </cols>
  <sheetData>
    <row r="3" spans="2:12" ht="15" thickBot="1" x14ac:dyDescent="0.25"/>
    <row r="4" spans="2:12" ht="24.95" customHeight="1" x14ac:dyDescent="0.2">
      <c r="B4" t="s">
        <v>0</v>
      </c>
      <c r="C4" t="s">
        <v>1</v>
      </c>
      <c r="D4" t="s">
        <v>2</v>
      </c>
      <c r="E4" t="s">
        <v>3</v>
      </c>
      <c r="F4" s="75" t="s">
        <v>4</v>
      </c>
      <c r="H4" s="80" t="s">
        <v>5</v>
      </c>
      <c r="I4" s="81"/>
      <c r="J4" s="81"/>
      <c r="K4" s="81"/>
      <c r="L4" s="82"/>
    </row>
    <row r="5" spans="2:12" ht="24.95" customHeight="1" x14ac:dyDescent="0.2">
      <c r="C5" t="s">
        <v>13</v>
      </c>
      <c r="E5">
        <v>1000</v>
      </c>
      <c r="F5" s="76" t="str" cm="1">
        <f t="array" ref="F5">IF(C5&lt;&gt;"", C5 &amp; ": " &amp; IFERROR(INDEX('Personal Monthly Budget'!E:E, MATCH(C5, 'Personal Monthly Budget'!B:B, 0), 0) + IFERROR(INDEX('Personal Monthly Budget'!J:J, MATCH(C5, 'Personal Monthly Budget'!G:G, 0), 0), 0), ""), "")</f>
        <v>Other Income: 0</v>
      </c>
      <c r="H5" s="83"/>
      <c r="I5" s="84"/>
      <c r="J5" s="84"/>
      <c r="K5" s="84"/>
      <c r="L5" s="85"/>
    </row>
    <row r="6" spans="2:12" ht="24.95" customHeight="1" x14ac:dyDescent="0.2">
      <c r="C6" t="s">
        <v>24</v>
      </c>
      <c r="E6">
        <v>500</v>
      </c>
      <c r="F6" s="76" t="str" cm="1">
        <f t="array" ref="F6">IF(C6&lt;&gt;"", C6 &amp; ": " &amp; IFERROR(INDEX('Personal Monthly Budget'!E:E, MATCH(C6, 'Personal Monthly Budget'!B:B, 0), 0) + IFERROR(INDEX('Personal Monthly Budget'!J:J, MATCH(C6, 'Personal Monthly Budget'!G:G, 0), 0), 0), ""), "")</f>
        <v>Mortgage or rent: -431</v>
      </c>
      <c r="H6" s="83"/>
      <c r="I6" s="84"/>
      <c r="J6" s="84"/>
      <c r="K6" s="84"/>
      <c r="L6" s="85"/>
    </row>
    <row r="7" spans="2:12" ht="24.95" customHeight="1" x14ac:dyDescent="0.2">
      <c r="C7" t="s">
        <v>9</v>
      </c>
      <c r="E7">
        <v>50</v>
      </c>
      <c r="F7" s="76" t="str" cm="1">
        <f t="array" ref="F7">IF(C7&lt;&gt;"", C7 &amp; ": " &amp; IFERROR(INDEX('Personal Monthly Budget'!E:E, MATCH(C7, 'Personal Monthly Budget'!B:B, 0), 0) + IFERROR(INDEX('Personal Monthly Budget'!J:J, MATCH(C7, 'Personal Monthly Budget'!G:G, 0), 0), 0), ""), "")</f>
        <v>Income 1: 0</v>
      </c>
      <c r="H7" s="83"/>
      <c r="I7" s="84"/>
      <c r="J7" s="84"/>
      <c r="K7" s="84"/>
      <c r="L7" s="85"/>
    </row>
    <row r="8" spans="2:12" ht="24.95" customHeight="1" x14ac:dyDescent="0.2">
      <c r="F8" s="76" t="str" cm="1">
        <f t="array" ref="F8">IF(C8&lt;&gt;"", C8 &amp; ": " &amp; IFERROR(INDEX('Personal Monthly Budget'!E:E, MATCH(C8, 'Personal Monthly Budget'!B:B, 0), 0) + IFERROR(INDEX('Personal Monthly Budget'!J:J, MATCH(C8, 'Personal Monthly Budget'!G:G, 0), 0), 0), ""), "")</f>
        <v/>
      </c>
      <c r="H8" s="83"/>
      <c r="I8" s="84"/>
      <c r="J8" s="84"/>
      <c r="K8" s="84"/>
      <c r="L8" s="85"/>
    </row>
    <row r="9" spans="2:12" ht="24.95" customHeight="1" x14ac:dyDescent="0.2">
      <c r="F9" s="76" t="str" cm="1">
        <f t="array" ref="F9">IF(C9&lt;&gt;"", C9 &amp; ": " &amp; IFERROR(INDEX('Personal Monthly Budget'!E:E, MATCH(C9, 'Personal Monthly Budget'!B:B, 0), 0) + IFERROR(INDEX('Personal Monthly Budget'!J:J, MATCH(C9, 'Personal Monthly Budget'!G:G, 0), 0), 0), ""), "")</f>
        <v/>
      </c>
      <c r="H9" s="83"/>
      <c r="I9" s="84"/>
      <c r="J9" s="84"/>
      <c r="K9" s="84"/>
      <c r="L9" s="85"/>
    </row>
    <row r="10" spans="2:12" ht="24.95" customHeight="1" thickBot="1" x14ac:dyDescent="0.25">
      <c r="F10" s="76" t="str" cm="1">
        <f t="array" ref="F10">IF(C10&lt;&gt;"", C10 &amp; ": " &amp; IFERROR(INDEX('Personal Monthly Budget'!E:E, MATCH(C10, 'Personal Monthly Budget'!B:B, 0), 0) + IFERROR(INDEX('Personal Monthly Budget'!J:J, MATCH(C10, 'Personal Monthly Budget'!G:G, 0), 0), 0), ""), "")</f>
        <v/>
      </c>
      <c r="H10" s="86"/>
      <c r="I10" s="87"/>
      <c r="J10" s="87"/>
      <c r="K10" s="87"/>
      <c r="L10" s="88"/>
    </row>
    <row r="11" spans="2:12" ht="24.95" customHeight="1" x14ac:dyDescent="0.2">
      <c r="F11" s="76" t="str" cm="1">
        <f t="array" ref="F11">IF(C11&lt;&gt;"", C11 &amp; ": " &amp; IFERROR(INDEX('Personal Monthly Budget'!E:E, MATCH(C11, 'Personal Monthly Budget'!B:B, 0), 0) + IFERROR(INDEX('Personal Monthly Budget'!J:J, MATCH(C11, 'Personal Monthly Budget'!G:G, 0), 0), 0), ""), "")</f>
        <v/>
      </c>
    </row>
    <row r="12" spans="2:12" ht="24.95" customHeight="1" x14ac:dyDescent="0.2">
      <c r="F12" s="76" t="str" cm="1">
        <f t="array" ref="F12">IF(C12&lt;&gt;"", C12 &amp; ": " &amp; IFERROR(INDEX('Personal Monthly Budget'!E:E, MATCH(C12, 'Personal Monthly Budget'!B:B, 0), 0) + IFERROR(INDEX('Personal Monthly Budget'!J:J, MATCH(C12, 'Personal Monthly Budget'!G:G, 0), 0), 0), ""), "")</f>
        <v/>
      </c>
    </row>
    <row r="13" spans="2:12" ht="24.95" customHeight="1" x14ac:dyDescent="0.2">
      <c r="F13" s="76" t="str" cm="1">
        <f t="array" ref="F13">IF(C13&lt;&gt;"", C13 &amp; ": " &amp; IFERROR(INDEX('Personal Monthly Budget'!E:E, MATCH(C13, 'Personal Monthly Budget'!B:B, 0), 0) + IFERROR(INDEX('Personal Monthly Budget'!J:J, MATCH(C13, 'Personal Monthly Budget'!G:G, 0), 0), 0), ""), "")</f>
        <v/>
      </c>
    </row>
    <row r="14" spans="2:12" ht="24.95" customHeight="1" x14ac:dyDescent="0.2">
      <c r="B14" s="1"/>
      <c r="E14" s="1"/>
      <c r="F14" s="76" t="str" cm="1">
        <f t="array" ref="F14">IF(C14&lt;&gt;"", C14 &amp; ": " &amp; IFERROR(INDEX('Personal Monthly Budget'!E:E, MATCH(C14, 'Personal Monthly Budget'!B:B, 0), 0) + IFERROR(INDEX('Personal Monthly Budget'!J:J, MATCH(C14, 'Personal Monthly Budget'!G:G, 0), 0), 0), ""), "")</f>
        <v/>
      </c>
    </row>
    <row r="15" spans="2:12" ht="24.95" customHeight="1" x14ac:dyDescent="0.2">
      <c r="C15" s="1"/>
      <c r="D15" s="1"/>
      <c r="F15" s="76" t="str" cm="1">
        <f t="array" ref="F15">IF(C15&lt;&gt;"", C15 &amp; ": " &amp; IFERROR(INDEX('Personal Monthly Budget'!E:E, MATCH(C15, 'Personal Monthly Budget'!B:B, 0), 0) + IFERROR(INDEX('Personal Monthly Budget'!J:J, MATCH(C15, 'Personal Monthly Budget'!G:G, 0), 0), 0), ""), "")</f>
        <v/>
      </c>
    </row>
    <row r="16" spans="2:12" ht="24.95" customHeight="1" x14ac:dyDescent="0.2">
      <c r="F16" s="76" t="str" cm="1">
        <f t="array" ref="F16">IF(C16&lt;&gt;"", C16 &amp; ": " &amp; IFERROR(INDEX('Personal Monthly Budget'!E:E, MATCH(C16, 'Personal Monthly Budget'!B:B, 0), 0) + IFERROR(INDEX('Personal Monthly Budget'!J:J, MATCH(C16, 'Personal Monthly Budget'!G:G, 0), 0), 0), ""), "")</f>
        <v/>
      </c>
    </row>
    <row r="17" spans="2:6" ht="24.95" customHeight="1" x14ac:dyDescent="0.2">
      <c r="F17" s="76" t="str" cm="1">
        <f t="array" ref="F17">IF(C17&lt;&gt;"", C17 &amp; ": " &amp; IFERROR(INDEX('Personal Monthly Budget'!E:E, MATCH(C17, 'Personal Monthly Budget'!B:B, 0), 0) + IFERROR(INDEX('Personal Monthly Budget'!J:J, MATCH(C17, 'Personal Monthly Budget'!G:G, 0), 0), 0), ""), "")</f>
        <v/>
      </c>
    </row>
    <row r="18" spans="2:6" ht="24.95" customHeight="1" x14ac:dyDescent="0.2">
      <c r="F18" s="76" t="str" cm="1">
        <f t="array" ref="F18">IF(C18&lt;&gt;"", C18 &amp; ": " &amp; IFERROR(INDEX('Personal Monthly Budget'!E:E, MATCH(C18, 'Personal Monthly Budget'!B:B, 0), 0) + IFERROR(INDEX('Personal Monthly Budget'!J:J, MATCH(C18, 'Personal Monthly Budget'!G:G, 0), 0), 0), ""), "")</f>
        <v/>
      </c>
    </row>
    <row r="19" spans="2:6" ht="24.95" customHeight="1" x14ac:dyDescent="0.2">
      <c r="F19" s="76" t="str" cm="1">
        <f t="array" ref="F19">IF(C19&lt;&gt;"", C19 &amp; ": " &amp; IFERROR(INDEX('Personal Monthly Budget'!E:E, MATCH(C19, 'Personal Monthly Budget'!B:B, 0), 0) + IFERROR(INDEX('Personal Monthly Budget'!J:J, MATCH(C19, 'Personal Monthly Budget'!G:G, 0), 0), 0), ""), "")</f>
        <v/>
      </c>
    </row>
    <row r="20" spans="2:6" ht="24.95" customHeight="1" x14ac:dyDescent="0.2">
      <c r="F20" s="76" t="str" cm="1">
        <f t="array" ref="F20">IF(C20&lt;&gt;"", C20 &amp; ": " &amp; IFERROR(INDEX('Personal Monthly Budget'!E:E, MATCH(C20, 'Personal Monthly Budget'!B:B, 0), 0) + IFERROR(INDEX('Personal Monthly Budget'!J:J, MATCH(C20, 'Personal Monthly Budget'!G:G, 0), 0), 0), ""), "")</f>
        <v/>
      </c>
    </row>
    <row r="21" spans="2:6" ht="24.95" customHeight="1" x14ac:dyDescent="0.2">
      <c r="F21" s="76" t="str" cm="1">
        <f t="array" ref="F21">IF(C21&lt;&gt;"", C21 &amp; ": " &amp; IFERROR(INDEX('Personal Monthly Budget'!E:E, MATCH(C21, 'Personal Monthly Budget'!B:B, 0), 0) + IFERROR(INDEX('Personal Monthly Budget'!J:J, MATCH(C21, 'Personal Monthly Budget'!G:G, 0), 0), 0), ""), "")</f>
        <v/>
      </c>
    </row>
    <row r="22" spans="2:6" ht="24.95" customHeight="1" x14ac:dyDescent="0.2">
      <c r="F22" s="76" t="str" cm="1">
        <f t="array" ref="F22">IF(C22&lt;&gt;"", C22 &amp; ": " &amp; IFERROR(INDEX('Personal Monthly Budget'!E:E, MATCH(C22, 'Personal Monthly Budget'!B:B, 0), 0) + IFERROR(INDEX('Personal Monthly Budget'!J:J, MATCH(C22, 'Personal Monthly Budget'!G:G, 0), 0), 0), ""), "")</f>
        <v/>
      </c>
    </row>
    <row r="23" spans="2:6" ht="24.95" customHeight="1" x14ac:dyDescent="0.2">
      <c r="F23" s="76" t="str" cm="1">
        <f t="array" ref="F23">IF(C23&lt;&gt;"", C23 &amp; ": " &amp; IFERROR(INDEX('Personal Monthly Budget'!E:E, MATCH(C23, 'Personal Monthly Budget'!B:B, 0), 0) + IFERROR(INDEX('Personal Monthly Budget'!J:J, MATCH(C23, 'Personal Monthly Budget'!G:G, 0), 0), 0), ""), "")</f>
        <v/>
      </c>
    </row>
    <row r="24" spans="2:6" ht="24.95" customHeight="1" x14ac:dyDescent="0.2">
      <c r="F24" s="76" t="str" cm="1">
        <f t="array" ref="F24">IF(C24&lt;&gt;"", C24 &amp; ": " &amp; IFERROR(INDEX('Personal Monthly Budget'!E:E, MATCH(C24, 'Personal Monthly Budget'!B:B, 0), 0) + IFERROR(INDEX('Personal Monthly Budget'!J:J, MATCH(C24, 'Personal Monthly Budget'!G:G, 0), 0), 0), ""), "")</f>
        <v/>
      </c>
    </row>
    <row r="25" spans="2:6" ht="24.95" customHeight="1" x14ac:dyDescent="0.2">
      <c r="F25" s="76" t="str" cm="1">
        <f t="array" ref="F25">IF(C25&lt;&gt;"", C25 &amp; ": " &amp; IFERROR(INDEX('Personal Monthly Budget'!E:E, MATCH(C25, 'Personal Monthly Budget'!B:B, 0), 0) + IFERROR(INDEX('Personal Monthly Budget'!J:J, MATCH(C25, 'Personal Monthly Budget'!G:G, 0), 0), 0), ""), "")</f>
        <v/>
      </c>
    </row>
    <row r="26" spans="2:6" ht="24.95" customHeight="1" x14ac:dyDescent="0.2">
      <c r="F26" s="76" t="str" cm="1">
        <f t="array" ref="F26">IF(C26&lt;&gt;"", C26 &amp; ": " &amp; IFERROR(INDEX('Personal Monthly Budget'!E:E, MATCH(C26, 'Personal Monthly Budget'!B:B, 0), 0) + IFERROR(INDEX('Personal Monthly Budget'!J:J, MATCH(C26, 'Personal Monthly Budget'!G:G, 0), 0), 0), ""), "")</f>
        <v/>
      </c>
    </row>
    <row r="27" spans="2:6" ht="24.95" customHeight="1" x14ac:dyDescent="0.2">
      <c r="F27" s="76" t="str" cm="1">
        <f t="array" ref="F27">IF(C27&lt;&gt;"", C27 &amp; ": " &amp; IFERROR(INDEX('Personal Monthly Budget'!E:E, MATCH(C27, 'Personal Monthly Budget'!B:B, 0), 0) + IFERROR(INDEX('Personal Monthly Budget'!J:J, MATCH(C27, 'Personal Monthly Budget'!G:G, 0), 0), 0), ""), "")</f>
        <v/>
      </c>
    </row>
    <row r="28" spans="2:6" ht="24.95" customHeight="1" x14ac:dyDescent="0.2">
      <c r="B28" s="1"/>
      <c r="E28" s="1"/>
      <c r="F28" s="76" t="str" cm="1">
        <f t="array" ref="F28">IF(C28&lt;&gt;"", C28 &amp; ": " &amp; IFERROR(INDEX('Personal Monthly Budget'!E:E, MATCH(C28, 'Personal Monthly Budget'!B:B, 0), 0) + IFERROR(INDEX('Personal Monthly Budget'!J:J, MATCH(C28, 'Personal Monthly Budget'!G:G, 0), 0), 0), ""), "")</f>
        <v/>
      </c>
    </row>
    <row r="29" spans="2:6" ht="24.95" customHeight="1" x14ac:dyDescent="0.2">
      <c r="C29" s="1"/>
      <c r="D29" s="1"/>
      <c r="F29" s="76" t="str" cm="1">
        <f t="array" ref="F29">IF(C29&lt;&gt;"", C29 &amp; ": " &amp; IFERROR(INDEX('Personal Monthly Budget'!E:E, MATCH(C29, 'Personal Monthly Budget'!B:B, 0), 0) + IFERROR(INDEX('Personal Monthly Budget'!J:J, MATCH(C29, 'Personal Monthly Budget'!G:G, 0), 0), 0), ""), "")</f>
        <v/>
      </c>
    </row>
    <row r="30" spans="2:6" ht="24.95" customHeight="1" x14ac:dyDescent="0.2">
      <c r="F30" s="76" t="str" cm="1">
        <f t="array" ref="F30">IF(C30&lt;&gt;"", C30 &amp; ": " &amp; IFERROR(INDEX('Personal Monthly Budget'!E:E, MATCH(C30, 'Personal Monthly Budget'!B:B, 0), 0) + IFERROR(INDEX('Personal Monthly Budget'!J:J, MATCH(C30, 'Personal Monthly Budget'!G:G, 0), 0), 0), ""), "")</f>
        <v/>
      </c>
    </row>
    <row r="31" spans="2:6" ht="24.95" customHeight="1" x14ac:dyDescent="0.2">
      <c r="F31" s="76" t="str" cm="1">
        <f t="array" ref="F31">IF(C31&lt;&gt;"", C31 &amp; ": " &amp; IFERROR(INDEX('Personal Monthly Budget'!E:E, MATCH(C31, 'Personal Monthly Budget'!B:B, 0), 0) + IFERROR(INDEX('Personal Monthly Budget'!J:J, MATCH(C31, 'Personal Monthly Budget'!G:G, 0), 0), 0), ""), "")</f>
        <v/>
      </c>
    </row>
    <row r="32" spans="2:6" ht="24.95" customHeight="1" x14ac:dyDescent="0.2">
      <c r="F32" s="76" t="str" cm="1">
        <f t="array" ref="F32">IF(C32&lt;&gt;"", C32 &amp; ": " &amp; IFERROR(INDEX('Personal Monthly Budget'!E:E, MATCH(C32, 'Personal Monthly Budget'!B:B, 0), 0) + IFERROR(INDEX('Personal Monthly Budget'!J:J, MATCH(C32, 'Personal Monthly Budget'!G:G, 0), 0), 0), ""), "")</f>
        <v/>
      </c>
    </row>
    <row r="33" spans="2:6" ht="24.95" customHeight="1" x14ac:dyDescent="0.2">
      <c r="F33" s="76" t="str" cm="1">
        <f t="array" ref="F33">IF(C33&lt;&gt;"", C33 &amp; ": " &amp; IFERROR(INDEX('Personal Monthly Budget'!E:E, MATCH(C33, 'Personal Monthly Budget'!B:B, 0), 0) + IFERROR(INDEX('Personal Monthly Budget'!J:J, MATCH(C33, 'Personal Monthly Budget'!G:G, 0), 0), 0), ""), "")</f>
        <v/>
      </c>
    </row>
    <row r="34" spans="2:6" ht="24.95" customHeight="1" x14ac:dyDescent="0.2">
      <c r="F34" s="76" t="str" cm="1">
        <f t="array" ref="F34">IF(C34&lt;&gt;"", C34 &amp; ": " &amp; IFERROR(INDEX('Personal Monthly Budget'!E:E, MATCH(C34, 'Personal Monthly Budget'!B:B, 0), 0) + IFERROR(INDEX('Personal Monthly Budget'!J:J, MATCH(C34, 'Personal Monthly Budget'!G:G, 0), 0), 0), ""), "")</f>
        <v/>
      </c>
    </row>
    <row r="35" spans="2:6" ht="24.95" customHeight="1" x14ac:dyDescent="0.2">
      <c r="F35" s="76" t="str" cm="1">
        <f t="array" ref="F35">IF(C35&lt;&gt;"", C35 &amp; ": " &amp; IFERROR(INDEX('Personal Monthly Budget'!E:E, MATCH(C35, 'Personal Monthly Budget'!B:B, 0), 0) + IFERROR(INDEX('Personal Monthly Budget'!J:J, MATCH(C35, 'Personal Monthly Budget'!G:G, 0), 0), 0), ""), "")</f>
        <v/>
      </c>
    </row>
    <row r="36" spans="2:6" ht="24.95" customHeight="1" x14ac:dyDescent="0.2">
      <c r="F36" s="76" t="str" cm="1">
        <f t="array" ref="F36">IF(C36&lt;&gt;"", C36 &amp; ": " &amp; IFERROR(INDEX('Personal Monthly Budget'!E:E, MATCH(C36, 'Personal Monthly Budget'!B:B, 0), 0) + IFERROR(INDEX('Personal Monthly Budget'!J:J, MATCH(C36, 'Personal Monthly Budget'!G:G, 0), 0), 0), ""), "")</f>
        <v/>
      </c>
    </row>
    <row r="37" spans="2:6" ht="24.95" customHeight="1" x14ac:dyDescent="0.2">
      <c r="F37" s="76" t="str" cm="1">
        <f t="array" ref="F37">IF(C37&lt;&gt;"", C37 &amp; ": " &amp; IFERROR(INDEX('Personal Monthly Budget'!E:E, MATCH(C37, 'Personal Monthly Budget'!B:B, 0), 0) + IFERROR(INDEX('Personal Monthly Budget'!J:J, MATCH(C37, 'Personal Monthly Budget'!G:G, 0), 0), 0), ""), "")</f>
        <v/>
      </c>
    </row>
    <row r="38" spans="2:6" ht="24.95" customHeight="1" x14ac:dyDescent="0.2">
      <c r="F38" s="76" t="str" cm="1">
        <f t="array" ref="F38">IF(C38&lt;&gt;"", C38 &amp; ": " &amp; IFERROR(INDEX('Personal Monthly Budget'!E:E, MATCH(C38, 'Personal Monthly Budget'!B:B, 0), 0) + IFERROR(INDEX('Personal Monthly Budget'!J:J, MATCH(C38, 'Personal Monthly Budget'!G:G, 0), 0), 0), ""), "")</f>
        <v/>
      </c>
    </row>
    <row r="39" spans="2:6" ht="24.95" customHeight="1" x14ac:dyDescent="0.2">
      <c r="B39" s="1"/>
      <c r="E39" s="1"/>
      <c r="F39" s="76" t="str" cm="1">
        <f t="array" ref="F39">IF(C39&lt;&gt;"", C39 &amp; ": " &amp; IFERROR(INDEX('Personal Monthly Budget'!E:E, MATCH(C39, 'Personal Monthly Budget'!B:B, 0), 0) + IFERROR(INDEX('Personal Monthly Budget'!J:J, MATCH(C39, 'Personal Monthly Budget'!G:G, 0), 0), 0), ""), "")</f>
        <v/>
      </c>
    </row>
    <row r="40" spans="2:6" ht="24.95" customHeight="1" x14ac:dyDescent="0.2">
      <c r="C40" s="1"/>
      <c r="D40" s="1"/>
      <c r="F40" s="76" t="str" cm="1">
        <f t="array" ref="F40">IF(C40&lt;&gt;"", C40 &amp; ": " &amp; IFERROR(INDEX('Personal Monthly Budget'!E:E, MATCH(C40, 'Personal Monthly Budget'!B:B, 0), 0) + IFERROR(INDEX('Personal Monthly Budget'!J:J, MATCH(C40, 'Personal Monthly Budget'!G:G, 0), 0), 0), ""), "")</f>
        <v/>
      </c>
    </row>
    <row r="41" spans="2:6" ht="24.95" customHeight="1" x14ac:dyDescent="0.2">
      <c r="F41" s="76" t="str" cm="1">
        <f t="array" ref="F41">IF(C41&lt;&gt;"", C41 &amp; ": " &amp; IFERROR(INDEX('Personal Monthly Budget'!E:E, MATCH(C41, 'Personal Monthly Budget'!B:B, 0), 0) + IFERROR(INDEX('Personal Monthly Budget'!J:J, MATCH(C41, 'Personal Monthly Budget'!G:G, 0), 0), 0), ""), "")</f>
        <v/>
      </c>
    </row>
    <row r="42" spans="2:6" ht="24.95" customHeight="1" x14ac:dyDescent="0.2">
      <c r="F42" s="76" t="str" cm="1">
        <f t="array" ref="F42">IF(C42&lt;&gt;"", C42 &amp; ": " &amp; IFERROR(INDEX('Personal Monthly Budget'!E:E, MATCH(C42, 'Personal Monthly Budget'!B:B, 0), 0) + IFERROR(INDEX('Personal Monthly Budget'!J:J, MATCH(C42, 'Personal Monthly Budget'!G:G, 0), 0), 0), ""), "")</f>
        <v/>
      </c>
    </row>
    <row r="43" spans="2:6" ht="24.95" customHeight="1" x14ac:dyDescent="0.2">
      <c r="F43" s="76" t="str" cm="1">
        <f t="array" ref="F43">IF(C43&lt;&gt;"", C43 &amp; ": " &amp; IFERROR(INDEX('Personal Monthly Budget'!E:E, MATCH(C43, 'Personal Monthly Budget'!B:B, 0), 0) + IFERROR(INDEX('Personal Monthly Budget'!J:J, MATCH(C43, 'Personal Monthly Budget'!G:G, 0), 0), 0), ""), "")</f>
        <v/>
      </c>
    </row>
    <row r="44" spans="2:6" ht="24.95" customHeight="1" x14ac:dyDescent="0.2">
      <c r="F44" s="76" t="str" cm="1">
        <f t="array" ref="F44">IF(C44&lt;&gt;"", C44 &amp; ": " &amp; IFERROR(INDEX('Personal Monthly Budget'!E:E, MATCH(C44, 'Personal Monthly Budget'!B:B, 0), 0) + IFERROR(INDEX('Personal Monthly Budget'!J:J, MATCH(C44, 'Personal Monthly Budget'!G:G, 0), 0), 0), ""), "")</f>
        <v/>
      </c>
    </row>
    <row r="45" spans="2:6" ht="24.95" customHeight="1" x14ac:dyDescent="0.2">
      <c r="F45" s="76" t="str" cm="1">
        <f t="array" ref="F45">IF(C45&lt;&gt;"", C45 &amp; ": " &amp; IFERROR(INDEX('Personal Monthly Budget'!E:E, MATCH(C45, 'Personal Monthly Budget'!B:B, 0), 0) + IFERROR(INDEX('Personal Monthly Budget'!J:J, MATCH(C45, 'Personal Monthly Budget'!G:G, 0), 0), 0), ""), "")</f>
        <v/>
      </c>
    </row>
    <row r="46" spans="2:6" ht="24.95" customHeight="1" x14ac:dyDescent="0.2">
      <c r="F46" s="76" t="str" cm="1">
        <f t="array" ref="F46">IF(C46&lt;&gt;"", C46 &amp; ": " &amp; IFERROR(INDEX('Personal Monthly Budget'!E:E, MATCH(C46, 'Personal Monthly Budget'!B:B, 0), 0) + IFERROR(INDEX('Personal Monthly Budget'!J:J, MATCH(C46, 'Personal Monthly Budget'!G:G, 0), 0), 0), ""), "")</f>
        <v/>
      </c>
    </row>
    <row r="47" spans="2:6" ht="24.95" customHeight="1" x14ac:dyDescent="0.2">
      <c r="B47" s="1"/>
      <c r="E47" s="1"/>
      <c r="F47" s="76" t="str" cm="1">
        <f t="array" ref="F47">IF(C47&lt;&gt;"", C47 &amp; ": " &amp; IFERROR(INDEX('Personal Monthly Budget'!E:E, MATCH(C47, 'Personal Monthly Budget'!B:B, 0), 0) + IFERROR(INDEX('Personal Monthly Budget'!J:J, MATCH(C47, 'Personal Monthly Budget'!G:G, 0), 0), 0), ""), "")</f>
        <v/>
      </c>
    </row>
    <row r="48" spans="2:6" ht="24.95" customHeight="1" x14ac:dyDescent="0.2">
      <c r="C48" s="1"/>
      <c r="D48" s="1"/>
      <c r="F48" s="76" t="str" cm="1">
        <f t="array" ref="F48">IF(C48&lt;&gt;"", C48 &amp; ": " &amp; IFERROR(INDEX('Personal Monthly Budget'!E:E, MATCH(C48, 'Personal Monthly Budget'!B:B, 0), 0) + IFERROR(INDEX('Personal Monthly Budget'!J:J, MATCH(C48, 'Personal Monthly Budget'!G:G, 0), 0), 0), ""), "")</f>
        <v/>
      </c>
    </row>
    <row r="49" spans="2:6" ht="24.95" customHeight="1" x14ac:dyDescent="0.2">
      <c r="F49" s="76" t="str" cm="1">
        <f t="array" ref="F49">IF(C49&lt;&gt;"", C49 &amp; ": " &amp; IFERROR(INDEX('Personal Monthly Budget'!E:E, MATCH(C49, 'Personal Monthly Budget'!B:B, 0), 0) + IFERROR(INDEX('Personal Monthly Budget'!J:J, MATCH(C49, 'Personal Monthly Budget'!G:G, 0), 0), 0), ""), "")</f>
        <v/>
      </c>
    </row>
    <row r="50" spans="2:6" ht="24.95" customHeight="1" x14ac:dyDescent="0.2">
      <c r="F50" s="76" t="str" cm="1">
        <f t="array" ref="F50">IF(C50&lt;&gt;"", C50 &amp; ": " &amp; IFERROR(INDEX('Personal Monthly Budget'!E:E, MATCH(C50, 'Personal Monthly Budget'!B:B, 0), 0) + IFERROR(INDEX('Personal Monthly Budget'!J:J, MATCH(C50, 'Personal Monthly Budget'!G:G, 0), 0), 0), ""), "")</f>
        <v/>
      </c>
    </row>
    <row r="51" spans="2:6" ht="24.95" customHeight="1" x14ac:dyDescent="0.2">
      <c r="F51" s="76" t="str" cm="1">
        <f t="array" ref="F51">IF(C51&lt;&gt;"", C51 &amp; ": " &amp; IFERROR(INDEX('Personal Monthly Budget'!E:E, MATCH(C51, 'Personal Monthly Budget'!B:B, 0), 0) + IFERROR(INDEX('Personal Monthly Budget'!J:J, MATCH(C51, 'Personal Monthly Budget'!G:G, 0), 0), 0), ""), "")</f>
        <v/>
      </c>
    </row>
    <row r="52" spans="2:6" ht="24.95" customHeight="1" x14ac:dyDescent="0.2">
      <c r="F52" s="76" t="str" cm="1">
        <f t="array" ref="F52">IF(C52&lt;&gt;"", C52 &amp; ": " &amp; IFERROR(INDEX('Personal Monthly Budget'!E:E, MATCH(C52, 'Personal Monthly Budget'!B:B, 0), 0) + IFERROR(INDEX('Personal Monthly Budget'!J:J, MATCH(C52, 'Personal Monthly Budget'!G:G, 0), 0), 0), ""), "")</f>
        <v/>
      </c>
    </row>
    <row r="53" spans="2:6" ht="24.95" customHeight="1" x14ac:dyDescent="0.2">
      <c r="F53" s="76" t="str" cm="1">
        <f t="array" ref="F53">IF(C53&lt;&gt;"", C53 &amp; ": " &amp; IFERROR(INDEX('Personal Monthly Budget'!E:E, MATCH(C53, 'Personal Monthly Budget'!B:B, 0), 0) + IFERROR(INDEX('Personal Monthly Budget'!J:J, MATCH(C53, 'Personal Monthly Budget'!G:G, 0), 0), 0), ""), "")</f>
        <v/>
      </c>
    </row>
    <row r="54" spans="2:6" ht="24.95" customHeight="1" x14ac:dyDescent="0.2">
      <c r="B54" s="1"/>
      <c r="E54" s="1"/>
      <c r="F54" s="76" t="str" cm="1">
        <f t="array" ref="F54">IF(C54&lt;&gt;"", C54 &amp; ": " &amp; IFERROR(INDEX('Personal Monthly Budget'!E:E, MATCH(C54, 'Personal Monthly Budget'!B:B, 0), 0) + IFERROR(INDEX('Personal Monthly Budget'!J:J, MATCH(C54, 'Personal Monthly Budget'!G:G, 0), 0), 0), ""), "")</f>
        <v/>
      </c>
    </row>
    <row r="55" spans="2:6" ht="24.95" customHeight="1" x14ac:dyDescent="0.2">
      <c r="C55" s="1"/>
      <c r="D55" s="1"/>
      <c r="F55" s="76" t="str" cm="1">
        <f t="array" ref="F55">IF(C55&lt;&gt;"", C55 &amp; ": " &amp; IFERROR(INDEX('Personal Monthly Budget'!E:E, MATCH(C55, 'Personal Monthly Budget'!B:B, 0), 0) + IFERROR(INDEX('Personal Monthly Budget'!J:J, MATCH(C55, 'Personal Monthly Budget'!G:G, 0), 0), 0), ""), "")</f>
        <v/>
      </c>
    </row>
    <row r="56" spans="2:6" ht="24.95" customHeight="1" x14ac:dyDescent="0.2">
      <c r="F56" s="76" t="str" cm="1">
        <f t="array" ref="F56">IF(C56&lt;&gt;"", C56 &amp; ": " &amp; IFERROR(INDEX('Personal Monthly Budget'!E:E, MATCH(C56, 'Personal Monthly Budget'!B:B, 0), 0) + IFERROR(INDEX('Personal Monthly Budget'!J:J, MATCH(C56, 'Personal Monthly Budget'!G:G, 0), 0), 0), ""), "")</f>
        <v/>
      </c>
    </row>
    <row r="57" spans="2:6" ht="24.95" customHeight="1" x14ac:dyDescent="0.2">
      <c r="F57" s="76" t="str" cm="1">
        <f t="array" ref="F57">IF(C57&lt;&gt;"", C57 &amp; ": " &amp; IFERROR(INDEX('Personal Monthly Budget'!E:E, MATCH(C57, 'Personal Monthly Budget'!B:B, 0), 0) + IFERROR(INDEX('Personal Monthly Budget'!J:J, MATCH(C57, 'Personal Monthly Budget'!G:G, 0), 0), 0), ""), "")</f>
        <v/>
      </c>
    </row>
    <row r="58" spans="2:6" ht="24.95" customHeight="1" x14ac:dyDescent="0.2">
      <c r="F58" s="76" t="str" cm="1">
        <f t="array" ref="F58">IF(C58&lt;&gt;"", C58 &amp; ": " &amp; IFERROR(INDEX('Personal Monthly Budget'!E:E, MATCH(C58, 'Personal Monthly Budget'!B:B, 0), 0) + IFERROR(INDEX('Personal Monthly Budget'!J:J, MATCH(C58, 'Personal Monthly Budget'!G:G, 0), 0), 0), ""), "")</f>
        <v/>
      </c>
    </row>
    <row r="59" spans="2:6" ht="24.95" customHeight="1" x14ac:dyDescent="0.2">
      <c r="F59" s="76" t="str" cm="1">
        <f t="array" ref="F59">IF(C59&lt;&gt;"", C59 &amp; ": " &amp; IFERROR(INDEX('Personal Monthly Budget'!E:E, MATCH(C59, 'Personal Monthly Budget'!B:B, 0), 0) + IFERROR(INDEX('Personal Monthly Budget'!J:J, MATCH(C59, 'Personal Monthly Budget'!G:G, 0), 0), 0), ""), "")</f>
        <v/>
      </c>
    </row>
    <row r="60" spans="2:6" ht="24.95" customHeight="1" x14ac:dyDescent="0.2">
      <c r="F60" s="76" t="str" cm="1">
        <f t="array" ref="F60">IF(C60&lt;&gt;"", C60 &amp; ": " &amp; IFERROR(INDEX('Personal Monthly Budget'!E:E, MATCH(C60, 'Personal Monthly Budget'!B:B, 0), 0) + IFERROR(INDEX('Personal Monthly Budget'!J:J, MATCH(C60, 'Personal Monthly Budget'!G:G, 0), 0), 0), ""), "")</f>
        <v/>
      </c>
    </row>
    <row r="61" spans="2:6" ht="24.95" customHeight="1" x14ac:dyDescent="0.2">
      <c r="F61" s="76" t="str" cm="1">
        <f t="array" ref="F61">IF(C61&lt;&gt;"", C61 &amp; ": " &amp; IFERROR(INDEX('Personal Monthly Budget'!E:E, MATCH(C61, 'Personal Monthly Budget'!B:B, 0), 0) + IFERROR(INDEX('Personal Monthly Budget'!J:J, MATCH(C61, 'Personal Monthly Budget'!G:G, 0), 0), 0), ""), "")</f>
        <v/>
      </c>
    </row>
    <row r="62" spans="2:6" ht="24.95" customHeight="1" x14ac:dyDescent="0.2">
      <c r="F62" s="76" t="str" cm="1">
        <f t="array" ref="F62">IF(C62&lt;&gt;"", C62 &amp; ": " &amp; IFERROR(INDEX('Personal Monthly Budget'!E:E, MATCH(C62, 'Personal Monthly Budget'!B:B, 0), 0) + IFERROR(INDEX('Personal Monthly Budget'!J:J, MATCH(C62, 'Personal Monthly Budget'!G:G, 0), 0), 0), ""), "")</f>
        <v/>
      </c>
    </row>
    <row r="63" spans="2:6" ht="24.95" customHeight="1" x14ac:dyDescent="0.2">
      <c r="B63" s="1"/>
      <c r="E63" s="1"/>
      <c r="F63" s="76" t="str" cm="1">
        <f t="array" ref="F63">IF(C63&lt;&gt;"", C63 &amp; ": " &amp; IFERROR(INDEX('Personal Monthly Budget'!E:E, MATCH(C63, 'Personal Monthly Budget'!B:B, 0), 0) + IFERROR(INDEX('Personal Monthly Budget'!J:J, MATCH(C63, 'Personal Monthly Budget'!G:G, 0), 0), 0), ""), "")</f>
        <v/>
      </c>
    </row>
    <row r="64" spans="2:6" ht="24.95" customHeight="1" x14ac:dyDescent="0.2">
      <c r="C64" s="1"/>
      <c r="D64" s="1"/>
      <c r="F64" s="76" t="str" cm="1">
        <f t="array" ref="F64">IF(C64&lt;&gt;"", C64 &amp; ": " &amp; IFERROR(INDEX('Personal Monthly Budget'!E:E, MATCH(C64, 'Personal Monthly Budget'!B:B, 0), 0) + IFERROR(INDEX('Personal Monthly Budget'!J:J, MATCH(C64, 'Personal Monthly Budget'!G:G, 0), 0), 0), ""), "")</f>
        <v/>
      </c>
    </row>
    <row r="65" spans="6:6" ht="24.95" customHeight="1" x14ac:dyDescent="0.2">
      <c r="F65" s="76" t="str" cm="1">
        <f t="array" ref="F65">IF(C65&lt;&gt;"", C65 &amp; ": " &amp; IFERROR(INDEX('Personal Monthly Budget'!E:E, MATCH(C65, 'Personal Monthly Budget'!B:B, 0), 0) + IFERROR(INDEX('Personal Monthly Budget'!J:J, MATCH(C65, 'Personal Monthly Budget'!G:G, 0), 0), 0), ""), "")</f>
        <v/>
      </c>
    </row>
    <row r="66" spans="6:6" ht="24.95" customHeight="1" x14ac:dyDescent="0.2">
      <c r="F66" s="76" t="str" cm="1">
        <f t="array" ref="F66">IF(C66&lt;&gt;"", C66 &amp; ": " &amp; IFERROR(INDEX('Personal Monthly Budget'!E:E, MATCH(C66, 'Personal Monthly Budget'!B:B, 0), 0) + IFERROR(INDEX('Personal Monthly Budget'!J:J, MATCH(C66, 'Personal Monthly Budget'!G:G, 0), 0), 0), ""), "")</f>
        <v/>
      </c>
    </row>
    <row r="67" spans="6:6" ht="24.95" customHeight="1" x14ac:dyDescent="0.2">
      <c r="F67" s="76" t="str" cm="1">
        <f t="array" ref="F67">IF(C67&lt;&gt;"", C67 &amp; ": " &amp; IFERROR(INDEX('Personal Monthly Budget'!E:E, MATCH(C67, 'Personal Monthly Budget'!B:B, 0), 0) + IFERROR(INDEX('Personal Monthly Budget'!J:J, MATCH(C67, 'Personal Monthly Budget'!G:G, 0), 0), 0), ""), "")</f>
        <v/>
      </c>
    </row>
    <row r="68" spans="6:6" ht="24.95" customHeight="1" x14ac:dyDescent="0.2">
      <c r="F68" s="76" t="str" cm="1">
        <f t="array" ref="F68">IF(C68&lt;&gt;"", C68 &amp; ": " &amp; IFERROR(INDEX('Personal Monthly Budget'!E:E, MATCH(C68, 'Personal Monthly Budget'!B:B, 0), 0) + IFERROR(INDEX('Personal Monthly Budget'!J:J, MATCH(C68, 'Personal Monthly Budget'!G:G, 0), 0), 0), ""), "")</f>
        <v/>
      </c>
    </row>
    <row r="69" spans="6:6" ht="24.95" customHeight="1" x14ac:dyDescent="0.2">
      <c r="F69" s="76" t="str" cm="1">
        <f t="array" ref="F69">IF(C69&lt;&gt;"", C69 &amp; ": " &amp; IFERROR(INDEX('Personal Monthly Budget'!E:E, MATCH(C69, 'Personal Monthly Budget'!B:B, 0), 0) + IFERROR(INDEX('Personal Monthly Budget'!J:J, MATCH(C69, 'Personal Monthly Budget'!G:G, 0), 0), 0), ""), "")</f>
        <v/>
      </c>
    </row>
    <row r="70" spans="6:6" ht="24.95" customHeight="1" x14ac:dyDescent="0.2">
      <c r="F70" s="76" t="str" cm="1">
        <f t="array" ref="F70">IF(C70&lt;&gt;"", C70 &amp; ": " &amp; IFERROR(INDEX('Personal Monthly Budget'!E:E, MATCH(C70, 'Personal Monthly Budget'!B:B, 0), 0) + IFERROR(INDEX('Personal Monthly Budget'!J:J, MATCH(C70, 'Personal Monthly Budget'!G:G, 0), 0), 0), ""), "")</f>
        <v/>
      </c>
    </row>
    <row r="71" spans="6:6" ht="24.95" customHeight="1" x14ac:dyDescent="0.2">
      <c r="F71" s="76" t="str" cm="1">
        <f t="array" ref="F71">IF(C71&lt;&gt;"", C71 &amp; ": " &amp; IFERROR(INDEX('Personal Monthly Budget'!E:E, MATCH(C71, 'Personal Monthly Budget'!B:B, 0), 0) + IFERROR(INDEX('Personal Monthly Budget'!J:J, MATCH(C71, 'Personal Monthly Budget'!G:G, 0), 0), 0), ""), "")</f>
        <v/>
      </c>
    </row>
    <row r="72" spans="6:6" ht="24.95" customHeight="1" x14ac:dyDescent="0.2">
      <c r="F72" s="76" t="str" cm="1">
        <f t="array" ref="F72">IF(C72&lt;&gt;"", C72 &amp; ": " &amp; IFERROR(INDEX('Personal Monthly Budget'!E:E, MATCH(C72, 'Personal Monthly Budget'!B:B, 0), 0) + IFERROR(INDEX('Personal Monthly Budget'!J:J, MATCH(C72, 'Personal Monthly Budget'!G:G, 0), 0), 0), ""), "")</f>
        <v/>
      </c>
    </row>
    <row r="73" spans="6:6" ht="24.95" customHeight="1" x14ac:dyDescent="0.2">
      <c r="F73" s="76" t="str" cm="1">
        <f t="array" ref="F73">IF(C73&lt;&gt;"", C73 &amp; ": " &amp; IFERROR(INDEX('Personal Monthly Budget'!E:E, MATCH(C73, 'Personal Monthly Budget'!B:B, 0), 0) + IFERROR(INDEX('Personal Monthly Budget'!J:J, MATCH(C73, 'Personal Monthly Budget'!G:G, 0), 0), 0), ""), "")</f>
        <v/>
      </c>
    </row>
    <row r="74" spans="6:6" ht="24.95" customHeight="1" x14ac:dyDescent="0.2">
      <c r="F74" s="76" t="str" cm="1">
        <f t="array" ref="F74">IF(C74&lt;&gt;"", C74 &amp; ": " &amp; IFERROR(INDEX('Personal Monthly Budget'!E:E, MATCH(C74, 'Personal Monthly Budget'!B:B, 0), 0) + IFERROR(INDEX('Personal Monthly Budget'!J:J, MATCH(C74, 'Personal Monthly Budget'!G:G, 0), 0), 0), ""), "")</f>
        <v/>
      </c>
    </row>
    <row r="75" spans="6:6" ht="24.95" customHeight="1" x14ac:dyDescent="0.2">
      <c r="F75" s="76" t="str" cm="1">
        <f t="array" ref="F75">IF(C75&lt;&gt;"", C75 &amp; ": " &amp; IFERROR(INDEX('Personal Monthly Budget'!E:E, MATCH(C75, 'Personal Monthly Budget'!B:B, 0), 0) + IFERROR(INDEX('Personal Monthly Budget'!J:J, MATCH(C75, 'Personal Monthly Budget'!G:G, 0), 0), 0), ""), "")</f>
        <v/>
      </c>
    </row>
    <row r="76" spans="6:6" ht="24.95" customHeight="1" x14ac:dyDescent="0.2">
      <c r="F76" s="76" t="str" cm="1">
        <f t="array" ref="F76">IF(C76&lt;&gt;"", C76 &amp; ": " &amp; IFERROR(INDEX('Personal Monthly Budget'!E:E, MATCH(C76, 'Personal Monthly Budget'!B:B, 0), 0) + IFERROR(INDEX('Personal Monthly Budget'!J:J, MATCH(C76, 'Personal Monthly Budget'!G:G, 0), 0), 0), ""), "")</f>
        <v/>
      </c>
    </row>
    <row r="77" spans="6:6" ht="24.95" customHeight="1" x14ac:dyDescent="0.2">
      <c r="F77" s="76" t="str" cm="1">
        <f t="array" ref="F77">IF(C77&lt;&gt;"", C77 &amp; ": " &amp; IFERROR(INDEX('Personal Monthly Budget'!E:E, MATCH(C77, 'Personal Monthly Budget'!B:B, 0), 0) + IFERROR(INDEX('Personal Monthly Budget'!J:J, MATCH(C77, 'Personal Monthly Budget'!G:G, 0), 0), 0), ""), "")</f>
        <v/>
      </c>
    </row>
    <row r="78" spans="6:6" ht="24.95" customHeight="1" x14ac:dyDescent="0.2">
      <c r="F78" s="76" t="str" cm="1">
        <f t="array" ref="F78">IF(C78&lt;&gt;"", C78 &amp; ": " &amp; IFERROR(INDEX('Personal Monthly Budget'!E:E, MATCH(C78, 'Personal Monthly Budget'!B:B, 0), 0) + IFERROR(INDEX('Personal Monthly Budget'!J:J, MATCH(C78, 'Personal Monthly Budget'!G:G, 0), 0), 0), ""), "")</f>
        <v/>
      </c>
    </row>
    <row r="79" spans="6:6" ht="24.95" customHeight="1" x14ac:dyDescent="0.2">
      <c r="F79" s="76" t="str" cm="1">
        <f t="array" ref="F79">IF(C79&lt;&gt;"", C79 &amp; ": " &amp; IFERROR(INDEX('Personal Monthly Budget'!E:E, MATCH(C79, 'Personal Monthly Budget'!B:B, 0), 0) + IFERROR(INDEX('Personal Monthly Budget'!J:J, MATCH(C79, 'Personal Monthly Budget'!G:G, 0), 0), 0), ""), "")</f>
        <v/>
      </c>
    </row>
    <row r="80" spans="6:6" ht="24.95" customHeight="1" x14ac:dyDescent="0.2">
      <c r="F80" s="76" t="str" cm="1">
        <f t="array" ref="F80">IF(C80&lt;&gt;"", C80 &amp; ": " &amp; IFERROR(INDEX('Personal Monthly Budget'!E:E, MATCH(C80, 'Personal Monthly Budget'!B:B, 0), 0) + IFERROR(INDEX('Personal Monthly Budget'!J:J, MATCH(C80, 'Personal Monthly Budget'!G:G, 0), 0), 0), ""), "")</f>
        <v/>
      </c>
    </row>
    <row r="81" spans="6:6" ht="24.95" customHeight="1" x14ac:dyDescent="0.2">
      <c r="F81" s="76" t="str" cm="1">
        <f t="array" ref="F81">IF(C81&lt;&gt;"", C81 &amp; ": " &amp; IFERROR(INDEX('Personal Monthly Budget'!E:E, MATCH(C81, 'Personal Monthly Budget'!B:B, 0), 0) + IFERROR(INDEX('Personal Monthly Budget'!J:J, MATCH(C81, 'Personal Monthly Budget'!G:G, 0), 0), 0), ""), "")</f>
        <v/>
      </c>
    </row>
    <row r="82" spans="6:6" ht="24.95" customHeight="1" x14ac:dyDescent="0.2">
      <c r="F82" s="76" t="str" cm="1">
        <f t="array" ref="F82">IF(C82&lt;&gt;"", C82 &amp; ": " &amp; IFERROR(INDEX('Personal Monthly Budget'!E:E, MATCH(C82, 'Personal Monthly Budget'!B:B, 0), 0) + IFERROR(INDEX('Personal Monthly Budget'!J:J, MATCH(C82, 'Personal Monthly Budget'!G:G, 0), 0), 0), ""), "")</f>
        <v/>
      </c>
    </row>
    <row r="83" spans="6:6" ht="24.95" customHeight="1" x14ac:dyDescent="0.2">
      <c r="F83" s="76" t="str" cm="1">
        <f t="array" ref="F83">IF(C83&lt;&gt;"", C83 &amp; ": " &amp; IFERROR(INDEX('Personal Monthly Budget'!E:E, MATCH(C83, 'Personal Monthly Budget'!B:B, 0), 0) + IFERROR(INDEX('Personal Monthly Budget'!J:J, MATCH(C83, 'Personal Monthly Budget'!G:G, 0), 0), 0), ""), "")</f>
        <v/>
      </c>
    </row>
    <row r="84" spans="6:6" ht="24.95" customHeight="1" x14ac:dyDescent="0.2">
      <c r="F84" s="76" t="str" cm="1">
        <f t="array" ref="F84">IF(C84&lt;&gt;"", C84 &amp; ": " &amp; IFERROR(INDEX('Personal Monthly Budget'!E:E, MATCH(C84, 'Personal Monthly Budget'!B:B, 0), 0) + IFERROR(INDEX('Personal Monthly Budget'!J:J, MATCH(C84, 'Personal Monthly Budget'!G:G, 0), 0), 0), ""), "")</f>
        <v/>
      </c>
    </row>
    <row r="85" spans="6:6" ht="24.95" customHeight="1" x14ac:dyDescent="0.2">
      <c r="F85" s="76" t="str" cm="1">
        <f t="array" ref="F85">IF(C85&lt;&gt;"", C85 &amp; ": " &amp; IFERROR(INDEX('Personal Monthly Budget'!E:E, MATCH(C85, 'Personal Monthly Budget'!B:B, 0), 0) + IFERROR(INDEX('Personal Monthly Budget'!J:J, MATCH(C85, 'Personal Monthly Budget'!G:G, 0), 0), 0), ""), "")</f>
        <v/>
      </c>
    </row>
    <row r="86" spans="6:6" ht="24.95" customHeight="1" x14ac:dyDescent="0.2">
      <c r="F86" s="76" t="str" cm="1">
        <f t="array" ref="F86">IF(C86&lt;&gt;"", C86 &amp; ": " &amp; IFERROR(INDEX('Personal Monthly Budget'!E:E, MATCH(C86, 'Personal Monthly Budget'!B:B, 0), 0) + IFERROR(INDEX('Personal Monthly Budget'!J:J, MATCH(C86, 'Personal Monthly Budget'!G:G, 0), 0), 0), ""), "")</f>
        <v/>
      </c>
    </row>
    <row r="87" spans="6:6" ht="24.95" customHeight="1" x14ac:dyDescent="0.2">
      <c r="F87" s="76" t="str" cm="1">
        <f t="array" ref="F87">IF(C87&lt;&gt;"", C87 &amp; ": " &amp; IFERROR(INDEX('Personal Monthly Budget'!E:E, MATCH(C87, 'Personal Monthly Budget'!B:B, 0), 0) + IFERROR(INDEX('Personal Monthly Budget'!J:J, MATCH(C87, 'Personal Monthly Budget'!G:G, 0), 0), 0), ""), "")</f>
        <v/>
      </c>
    </row>
    <row r="88" spans="6:6" ht="24.95" customHeight="1" x14ac:dyDescent="0.2">
      <c r="F88" s="76" t="str" cm="1">
        <f t="array" ref="F88">IF(C88&lt;&gt;"", C88 &amp; ": " &amp; IFERROR(INDEX('Personal Monthly Budget'!E:E, MATCH(C88, 'Personal Monthly Budget'!B:B, 0), 0) + IFERROR(INDEX('Personal Monthly Budget'!J:J, MATCH(C88, 'Personal Monthly Budget'!G:G, 0), 0), 0), ""), "")</f>
        <v/>
      </c>
    </row>
    <row r="89" spans="6:6" ht="24.95" customHeight="1" x14ac:dyDescent="0.2">
      <c r="F89" s="76" t="str" cm="1">
        <f t="array" ref="F89">IF(C89&lt;&gt;"", C89 &amp; ": " &amp; IFERROR(INDEX('Personal Monthly Budget'!E:E, MATCH(C89, 'Personal Monthly Budget'!B:B, 0), 0) + IFERROR(INDEX('Personal Monthly Budget'!J:J, MATCH(C89, 'Personal Monthly Budget'!G:G, 0), 0), 0), ""), "")</f>
        <v/>
      </c>
    </row>
    <row r="90" spans="6:6" ht="24.95" customHeight="1" x14ac:dyDescent="0.2">
      <c r="F90" s="76" t="str" cm="1">
        <f t="array" ref="F90">IF(C90&lt;&gt;"", C90 &amp; ": " &amp; IFERROR(INDEX('Personal Monthly Budget'!E:E, MATCH(C90, 'Personal Monthly Budget'!B:B, 0), 0) + IFERROR(INDEX('Personal Monthly Budget'!J:J, MATCH(C90, 'Personal Monthly Budget'!G:G, 0), 0), 0), ""), "")</f>
        <v/>
      </c>
    </row>
    <row r="91" spans="6:6" ht="24.95" customHeight="1" x14ac:dyDescent="0.2">
      <c r="F91" s="76" t="str" cm="1">
        <f t="array" ref="F91">IF(C91&lt;&gt;"", C91 &amp; ": " &amp; IFERROR(INDEX('Personal Monthly Budget'!E:E, MATCH(C91, 'Personal Monthly Budget'!B:B, 0), 0) + IFERROR(INDEX('Personal Monthly Budget'!J:J, MATCH(C91, 'Personal Monthly Budget'!G:G, 0), 0), 0), ""), "")</f>
        <v/>
      </c>
    </row>
    <row r="92" spans="6:6" ht="24.95" customHeight="1" x14ac:dyDescent="0.2">
      <c r="F92" s="76" t="str" cm="1">
        <f t="array" ref="F92">IF(C92&lt;&gt;"", C92 &amp; ": " &amp; IFERROR(INDEX('Personal Monthly Budget'!E:E, MATCH(C92, 'Personal Monthly Budget'!B:B, 0), 0) + IFERROR(INDEX('Personal Monthly Budget'!J:J, MATCH(C92, 'Personal Monthly Budget'!G:G, 0), 0), 0), ""), "")</f>
        <v/>
      </c>
    </row>
    <row r="93" spans="6:6" ht="24.95" customHeight="1" x14ac:dyDescent="0.2">
      <c r="F93" s="76" t="str" cm="1">
        <f t="array" ref="F93">IF(C93&lt;&gt;"", C93 &amp; ": " &amp; IFERROR(INDEX('Personal Monthly Budget'!E:E, MATCH(C93, 'Personal Monthly Budget'!B:B, 0), 0) + IFERROR(INDEX('Personal Monthly Budget'!J:J, MATCH(C93, 'Personal Monthly Budget'!G:G, 0), 0), 0), ""), "")</f>
        <v/>
      </c>
    </row>
    <row r="94" spans="6:6" ht="24.95" customHeight="1" x14ac:dyDescent="0.2">
      <c r="F94" s="76" t="str" cm="1">
        <f t="array" ref="F94">IF(C94&lt;&gt;"", C94 &amp; ": " &amp; IFERROR(INDEX('Personal Monthly Budget'!E:E, MATCH(C94, 'Personal Monthly Budget'!B:B, 0), 0) + IFERROR(INDEX('Personal Monthly Budget'!J:J, MATCH(C94, 'Personal Monthly Budget'!G:G, 0), 0), 0), ""), "")</f>
        <v/>
      </c>
    </row>
    <row r="95" spans="6:6" ht="24.95" customHeight="1" x14ac:dyDescent="0.2">
      <c r="F95" s="76" t="str" cm="1">
        <f t="array" ref="F95">IF(C95&lt;&gt;"", C95 &amp; ": " &amp; IFERROR(INDEX('Personal Monthly Budget'!E:E, MATCH(C95, 'Personal Monthly Budget'!B:B, 0), 0) + IFERROR(INDEX('Personal Monthly Budget'!J:J, MATCH(C95, 'Personal Monthly Budget'!G:G, 0), 0), 0), ""), "")</f>
        <v/>
      </c>
    </row>
    <row r="96" spans="6:6" ht="24.95" customHeight="1" x14ac:dyDescent="0.2">
      <c r="F96" s="76" t="str" cm="1">
        <f t="array" ref="F96">IF(C96&lt;&gt;"", C96 &amp; ": " &amp; IFERROR(INDEX('Personal Monthly Budget'!E:E, MATCH(C96, 'Personal Monthly Budget'!B:B, 0), 0) + IFERROR(INDEX('Personal Monthly Budget'!J:J, MATCH(C96, 'Personal Monthly Budget'!G:G, 0), 0), 0), ""), "")</f>
        <v/>
      </c>
    </row>
    <row r="97" spans="6:6" ht="24.95" customHeight="1" x14ac:dyDescent="0.2">
      <c r="F97" s="76" t="str" cm="1">
        <f t="array" ref="F97">IF(C97&lt;&gt;"", C97 &amp; ": " &amp; IFERROR(INDEX('Personal Monthly Budget'!E:E, MATCH(C97, 'Personal Monthly Budget'!B:B, 0), 0) + IFERROR(INDEX('Personal Monthly Budget'!J:J, MATCH(C97, 'Personal Monthly Budget'!G:G, 0), 0), 0), ""), "")</f>
        <v/>
      </c>
    </row>
    <row r="98" spans="6:6" ht="24.95" customHeight="1" x14ac:dyDescent="0.2">
      <c r="F98" s="76" t="str" cm="1">
        <f t="array" ref="F98">IF(C98&lt;&gt;"", C98 &amp; ": " &amp; IFERROR(INDEX('Personal Monthly Budget'!E:E, MATCH(C98, 'Personal Monthly Budget'!B:B, 0), 0) + IFERROR(INDEX('Personal Monthly Budget'!J:J, MATCH(C98, 'Personal Monthly Budget'!G:G, 0), 0), 0), ""), "")</f>
        <v/>
      </c>
    </row>
    <row r="99" spans="6:6" ht="24.95" customHeight="1" x14ac:dyDescent="0.2">
      <c r="F99" s="76" t="str" cm="1">
        <f t="array" ref="F99">IF(C99&lt;&gt;"", C99 &amp; ": " &amp; IFERROR(INDEX('Personal Monthly Budget'!E:E, MATCH(C99, 'Personal Monthly Budget'!B:B, 0), 0) + IFERROR(INDEX('Personal Monthly Budget'!J:J, MATCH(C99, 'Personal Monthly Budget'!G:G, 0), 0), 0), ""), "")</f>
        <v/>
      </c>
    </row>
    <row r="100" spans="6:6" ht="24.95" customHeight="1" x14ac:dyDescent="0.2">
      <c r="F100" s="77" t="str">
        <f>IF(C100&lt;&gt;"", INDEX('Personal Monthly Budget'!E:E, MATCH(C100, 'Personal Monthly Budget'!B:B, 0)) + INDEX('Personal Monthly Budget'!J:J, MATCH(C100, 'Personal Monthly Budget'!G:G, 0), 1), "")</f>
        <v/>
      </c>
    </row>
  </sheetData>
  <mergeCells count="1">
    <mergeCell ref="H4:L10"/>
  </mergeCells>
  <conditionalFormatting sqref="B4:E100">
    <cfRule type="expression" dxfId="3" priority="1">
      <formula xml:space="preserve"> MOD(ROW(B4),2) = 1</formula>
    </cfRule>
    <cfRule type="expression" dxfId="2" priority="2">
      <formula xml:space="preserve"> MOD(ROW(B4), 2) = 0</formula>
    </cfRule>
  </conditionalFormatting>
  <conditionalFormatting sqref="F1:F1048576">
    <cfRule type="expression" priority="5">
      <formula>MOD(ROW(F4) - ROW($F$4), 2) = 0</formula>
    </cfRule>
  </conditionalFormatting>
  <conditionalFormatting sqref="F4:F100">
    <cfRule type="expression" dxfId="1" priority="3">
      <formula xml:space="preserve"> MOD( ROW(F4), 2) = 1</formula>
    </cfRule>
    <cfRule type="expression" dxfId="0" priority="4">
      <formula xml:space="preserve"> MOD(ROW(F4), 2) = 0</formula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9B89DE-988B-4E47-B6B0-7BA8DFEE1C75}">
          <x14:formula1>
            <xm:f>'Personal Monthly Budget'!$C$105:$C$173</xm:f>
          </x14:formula1>
          <xm:sqref>C5:C100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P173"/>
  <sheetViews>
    <sheetView showGridLines="0" tabSelected="1" topLeftCell="G1" zoomScale="70" zoomScaleNormal="70" zoomScaleSheetLayoutView="30" workbookViewId="0">
      <selection activeCell="G81" sqref="G81"/>
    </sheetView>
  </sheetViews>
  <sheetFormatPr defaultColWidth="8.875" defaultRowHeight="14.25" x14ac:dyDescent="0.2"/>
  <cols>
    <col min="1" max="1" width="1.328125" style="6" customWidth="1"/>
    <col min="2" max="2" width="30.62890625" style="7" customWidth="1"/>
    <col min="3" max="5" width="20.71484375" style="7" customWidth="1"/>
    <col min="6" max="6" width="15.68359375" style="7" customWidth="1"/>
    <col min="7" max="7" width="30.62890625" style="7" customWidth="1"/>
    <col min="8" max="9" width="20.71484375" style="7" customWidth="1"/>
    <col min="10" max="10" width="27.96484375" style="7" customWidth="1"/>
    <col min="11" max="11" width="7.69140625" style="7" customWidth="1"/>
    <col min="12" max="12" width="29.7421875" style="7" customWidth="1"/>
    <col min="13" max="13" width="13.76171875" style="7" customWidth="1"/>
    <col min="14" max="14" width="16.421875" style="7" customWidth="1"/>
    <col min="15" max="15" width="18.9375" style="7" customWidth="1"/>
    <col min="16" max="16" width="22.34375" style="7" customWidth="1"/>
    <col min="17" max="17" width="16.27734375" style="7" customWidth="1"/>
    <col min="18" max="16384" width="8.875" style="7"/>
  </cols>
  <sheetData>
    <row r="1" spans="1:15" s="3" customFormat="1" ht="19.899999999999999" customHeight="1" x14ac:dyDescent="0.2">
      <c r="A1" s="2"/>
    </row>
    <row r="2" spans="1:15" s="3" customFormat="1" ht="94.9" customHeight="1" x14ac:dyDescent="0.4">
      <c r="A2" s="4"/>
      <c r="B2" s="107" t="s">
        <v>6</v>
      </c>
      <c r="C2" s="107"/>
      <c r="D2" s="107"/>
      <c r="E2" s="107"/>
      <c r="F2" s="107"/>
      <c r="G2" s="107"/>
      <c r="H2" s="107"/>
      <c r="I2" s="5"/>
      <c r="J2" s="5"/>
    </row>
    <row r="3" spans="1:15" ht="15" customHeight="1" thickBot="1" x14ac:dyDescent="0.25"/>
    <row r="4" spans="1:15" ht="30" customHeight="1" thickBot="1" x14ac:dyDescent="0.25">
      <c r="B4" s="110" t="s">
        <v>7</v>
      </c>
      <c r="C4" s="111"/>
      <c r="D4" s="8"/>
      <c r="E4" s="91" t="s">
        <v>104</v>
      </c>
      <c r="F4" s="92"/>
      <c r="G4" s="92"/>
      <c r="H4" s="114">
        <f>C9-J75</f>
        <v>431</v>
      </c>
      <c r="I4" s="91" t="s">
        <v>8</v>
      </c>
      <c r="J4" s="92"/>
      <c r="K4" s="92"/>
      <c r="L4" s="95">
        <v>6220</v>
      </c>
    </row>
    <row r="5" spans="1:15" ht="30" customHeight="1" thickBot="1" x14ac:dyDescent="0.25">
      <c r="B5" s="9" t="s">
        <v>9</v>
      </c>
      <c r="C5" s="10">
        <v>500</v>
      </c>
      <c r="E5" s="93"/>
      <c r="F5" s="94"/>
      <c r="G5" s="94"/>
      <c r="H5" s="115"/>
      <c r="I5" s="93"/>
      <c r="J5" s="94"/>
      <c r="K5" s="94"/>
      <c r="L5" s="96"/>
    </row>
    <row r="6" spans="1:15" ht="30" customHeight="1" x14ac:dyDescent="0.2">
      <c r="B6" s="11" t="s">
        <v>10</v>
      </c>
      <c r="C6" s="12"/>
      <c r="E6" s="97" t="s">
        <v>11</v>
      </c>
      <c r="F6" s="98"/>
      <c r="G6" s="98"/>
      <c r="H6" s="116">
        <f>C15-J77</f>
        <v>550</v>
      </c>
      <c r="I6" s="97" t="s">
        <v>103</v>
      </c>
      <c r="J6" s="98"/>
      <c r="K6" s="98"/>
      <c r="L6" s="99">
        <f>J77-C15</f>
        <v>-550</v>
      </c>
    </row>
    <row r="7" spans="1:15" ht="30" customHeight="1" x14ac:dyDescent="0.2">
      <c r="B7" s="11" t="s">
        <v>12</v>
      </c>
      <c r="C7" s="12"/>
      <c r="E7" s="97"/>
      <c r="F7" s="98"/>
      <c r="G7" s="98"/>
      <c r="H7" s="116"/>
      <c r="I7" s="97"/>
      <c r="J7" s="98"/>
      <c r="K7" s="98"/>
      <c r="L7" s="99"/>
    </row>
    <row r="8" spans="1:15" ht="30" customHeight="1" thickBot="1" x14ac:dyDescent="0.25">
      <c r="B8" s="11" t="s">
        <v>13</v>
      </c>
      <c r="C8" s="12"/>
      <c r="E8" s="97"/>
      <c r="F8" s="98"/>
      <c r="G8" s="98"/>
      <c r="H8" s="117"/>
      <c r="I8" s="97"/>
      <c r="J8" s="98"/>
      <c r="K8" s="98"/>
      <c r="L8" s="100"/>
    </row>
    <row r="9" spans="1:15" ht="30" customHeight="1" thickTop="1" thickBot="1" x14ac:dyDescent="0.25">
      <c r="B9" s="54" t="s">
        <v>14</v>
      </c>
      <c r="C9" s="55">
        <f>SUM(C5:C8)</f>
        <v>500</v>
      </c>
      <c r="E9" s="101" t="s">
        <v>15</v>
      </c>
      <c r="F9" s="102"/>
      <c r="G9" s="102"/>
      <c r="H9" s="118">
        <f>H6-H4</f>
        <v>119</v>
      </c>
      <c r="I9" s="101" t="s">
        <v>16</v>
      </c>
      <c r="J9" s="102"/>
      <c r="K9" s="102"/>
      <c r="L9" s="105">
        <f>L4-L6</f>
        <v>6770</v>
      </c>
    </row>
    <row r="10" spans="1:15" ht="30" customHeight="1" thickBot="1" x14ac:dyDescent="0.25">
      <c r="B10" s="112" t="s">
        <v>17</v>
      </c>
      <c r="C10" s="113"/>
      <c r="D10" s="8"/>
      <c r="E10" s="103"/>
      <c r="F10" s="104"/>
      <c r="G10" s="104"/>
      <c r="H10" s="119"/>
      <c r="I10" s="103"/>
      <c r="J10" s="104"/>
      <c r="K10" s="104"/>
      <c r="L10" s="106"/>
    </row>
    <row r="11" spans="1:15" ht="30" customHeight="1" x14ac:dyDescent="0.2">
      <c r="B11" s="49" t="str">
        <f>B5</f>
        <v>Income 1</v>
      </c>
      <c r="C11" s="50">
        <f>SUMIF('Expenses Table'!$C$5:$C$99, C105, 'Expenses Table'!$E$5:$E$99)</f>
        <v>50</v>
      </c>
      <c r="I11" s="13"/>
    </row>
    <row r="12" spans="1:15" ht="30" customHeight="1" x14ac:dyDescent="0.2">
      <c r="B12" s="51" t="str">
        <f>B6</f>
        <v>Income 2</v>
      </c>
      <c r="C12" s="50">
        <f>SUMIF('Expenses Table'!$C$5:$C$99, C106, 'Expenses Table'!$E$5:$E$99)</f>
        <v>0</v>
      </c>
      <c r="E12" s="13"/>
      <c r="H12" s="14"/>
      <c r="I12" s="13"/>
    </row>
    <row r="13" spans="1:15" ht="30" customHeight="1" x14ac:dyDescent="0.2">
      <c r="B13" s="51" t="s">
        <v>12</v>
      </c>
      <c r="C13" s="50">
        <f>SUMIF('Expenses Table'!$C$5:$C$99, C172, 'Expenses Table'!$E$5:$E$99)</f>
        <v>0</v>
      </c>
    </row>
    <row r="14" spans="1:15" ht="30" customHeight="1" x14ac:dyDescent="0.2">
      <c r="B14" s="51" t="s">
        <v>13</v>
      </c>
      <c r="C14" s="50">
        <f>SUMIF('Expenses Table'!$C$5:$C$99, C173, 'Expenses Table'!$E$5:$E$99)</f>
        <v>1000</v>
      </c>
    </row>
    <row r="15" spans="1:15" ht="37.9" customHeight="1" x14ac:dyDescent="0.2">
      <c r="B15" s="52" t="s">
        <v>14</v>
      </c>
      <c r="C15" s="53">
        <f>SUM(C11:C14)</f>
        <v>1050</v>
      </c>
    </row>
    <row r="16" spans="1:15" s="16" customFormat="1" ht="54.75" customHeight="1" x14ac:dyDescent="0.35">
      <c r="A16" s="15"/>
      <c r="B16" s="58" t="s">
        <v>18</v>
      </c>
      <c r="C16" s="59"/>
      <c r="D16" s="60"/>
      <c r="E16" s="60"/>
      <c r="F16" s="69"/>
      <c r="G16" s="64" t="s">
        <v>19</v>
      </c>
      <c r="H16" s="59"/>
      <c r="I16" s="59"/>
      <c r="J16" s="59"/>
      <c r="K16" s="69"/>
      <c r="N16" s="7"/>
      <c r="O16" s="7"/>
    </row>
    <row r="17" spans="1:15" ht="48" customHeight="1" x14ac:dyDescent="0.25">
      <c r="B17" s="61" t="s">
        <v>1</v>
      </c>
      <c r="C17" s="62" t="s">
        <v>20</v>
      </c>
      <c r="D17" s="62" t="s">
        <v>21</v>
      </c>
      <c r="E17" s="63" t="s">
        <v>22</v>
      </c>
      <c r="F17" s="17"/>
      <c r="G17" s="61" t="s">
        <v>1</v>
      </c>
      <c r="H17" s="65" t="s">
        <v>23</v>
      </c>
      <c r="I17" s="65" t="s">
        <v>21</v>
      </c>
      <c r="J17" s="66" t="s">
        <v>22</v>
      </c>
      <c r="N17" s="16"/>
      <c r="O17" s="16"/>
    </row>
    <row r="18" spans="1:15" ht="30" customHeight="1" x14ac:dyDescent="0.2">
      <c r="B18" s="18" t="s">
        <v>24</v>
      </c>
      <c r="C18" s="19">
        <v>69</v>
      </c>
      <c r="D18" s="46">
        <f>SUMIF('Expenses Table'!$C$5:$C$99, C107, 'Expenses Table'!$E$5:$E$99)</f>
        <v>500</v>
      </c>
      <c r="E18" s="56">
        <f>Housing[[#This Row],[Projected
cost]]-Housing[[#This Row],[Actual 
cost]]</f>
        <v>-431</v>
      </c>
      <c r="F18" s="17"/>
      <c r="G18" s="18" t="s">
        <v>25</v>
      </c>
      <c r="H18" s="19"/>
      <c r="I18" s="46">
        <f>SUMIF('Expenses Table'!$C$5:$C$99, C162, 'Expenses Table'!$E$5:$E$99)</f>
        <v>0</v>
      </c>
      <c r="J18" s="45">
        <f>Entertainment[[#This Row],[Projected 
cost]]-Entertainment[[#This Row],[Actual 
cost]]</f>
        <v>0</v>
      </c>
    </row>
    <row r="19" spans="1:15" ht="30" customHeight="1" x14ac:dyDescent="0.2">
      <c r="B19" s="18" t="s">
        <v>26</v>
      </c>
      <c r="C19" s="19"/>
      <c r="D19" s="46">
        <f>SUMIF('Expenses Table'!$C$5:$C$99, C108, 'Expenses Table'!$E$5:$E$99)</f>
        <v>0</v>
      </c>
      <c r="E19" s="56">
        <f>Housing[[#This Row],[Projected
cost]]-Housing[[#This Row],[Actual 
cost]]</f>
        <v>0</v>
      </c>
      <c r="F19" s="17"/>
      <c r="G19" s="18" t="s">
        <v>27</v>
      </c>
      <c r="H19" s="19"/>
      <c r="I19" s="46">
        <f>SUMIF('Expenses Table'!$C$5:$C$99, C163, 'Expenses Table'!$E$5:$E$99)</f>
        <v>0</v>
      </c>
      <c r="J19" s="45">
        <f>Entertainment[[#This Row],[Projected 
cost]]-Entertainment[[#This Row],[Actual 
cost]]</f>
        <v>0</v>
      </c>
    </row>
    <row r="20" spans="1:15" ht="30" customHeight="1" x14ac:dyDescent="0.2">
      <c r="B20" s="18" t="s">
        <v>28</v>
      </c>
      <c r="C20" s="19"/>
      <c r="D20" s="46">
        <f>SUMIF('Expenses Table'!$C$5:$C$99, C109, 'Expenses Table'!$E$5:$E$99)</f>
        <v>0</v>
      </c>
      <c r="E20" s="56">
        <f>Housing[[#This Row],[Projected
cost]]-Housing[[#This Row],[Actual 
cost]]</f>
        <v>0</v>
      </c>
      <c r="F20" s="17"/>
      <c r="G20" s="18" t="s">
        <v>29</v>
      </c>
      <c r="H20" s="19"/>
      <c r="I20" s="46">
        <f>SUMIF('Expenses Table'!$C$5:$C$99, C117, 'Expenses Table'!$E$5:$E$99)</f>
        <v>0</v>
      </c>
      <c r="J20" s="45">
        <f>Entertainment[[#This Row],[Projected 
cost]]-Entertainment[[#This Row],[Actual 
cost]]</f>
        <v>0</v>
      </c>
    </row>
    <row r="21" spans="1:15" ht="30" customHeight="1" x14ac:dyDescent="0.2">
      <c r="B21" s="18" t="s">
        <v>30</v>
      </c>
      <c r="C21" s="19"/>
      <c r="D21" s="46">
        <f>SUMIF('Expenses Table'!$C$5:$C$99, C110, 'Expenses Table'!$E$5:$E$99)</f>
        <v>0</v>
      </c>
      <c r="E21" s="56">
        <f>Housing[[#This Row],[Projected
cost]]-Housing[[#This Row],[Actual 
cost]]</f>
        <v>0</v>
      </c>
      <c r="F21" s="17"/>
      <c r="G21" s="18" t="s">
        <v>31</v>
      </c>
      <c r="H21" s="19"/>
      <c r="I21" s="46">
        <f>SUMIF('Expenses Table'!$C$5:$C$99, C118, 'Expenses Table'!$E$5:$E$99)</f>
        <v>0</v>
      </c>
      <c r="J21" s="45">
        <f>Entertainment[[#This Row],[Projected 
cost]]-Entertainment[[#This Row],[Actual 
cost]]</f>
        <v>0</v>
      </c>
    </row>
    <row r="22" spans="1:15" ht="30" customHeight="1" x14ac:dyDescent="0.2">
      <c r="B22" s="18" t="s">
        <v>32</v>
      </c>
      <c r="C22" s="19"/>
      <c r="D22" s="46">
        <f>SUMIF('Expenses Table'!$C$5:$C$99, C111, 'Expenses Table'!$E$5:$E$99)</f>
        <v>0</v>
      </c>
      <c r="E22" s="56">
        <f>Housing[[#This Row],[Projected
cost]]-Housing[[#This Row],[Actual 
cost]]</f>
        <v>0</v>
      </c>
      <c r="F22" s="17"/>
      <c r="G22" s="18" t="s">
        <v>33</v>
      </c>
      <c r="H22" s="19"/>
      <c r="I22" s="46">
        <f>SUMIF('Expenses Table'!$C$5:$C$99, C119, 'Expenses Table'!$E$5:$E$99)</f>
        <v>0</v>
      </c>
      <c r="J22" s="45">
        <f>Entertainment[[#This Row],[Projected 
cost]]-Entertainment[[#This Row],[Actual 
cost]]</f>
        <v>0</v>
      </c>
    </row>
    <row r="23" spans="1:15" ht="30" customHeight="1" x14ac:dyDescent="0.2">
      <c r="B23" s="18" t="s">
        <v>34</v>
      </c>
      <c r="C23" s="19"/>
      <c r="D23" s="46">
        <f>SUMIF('Expenses Table'!$C$5:$C$99, C112, 'Expenses Table'!$E$5:$E$99)</f>
        <v>0</v>
      </c>
      <c r="E23" s="56">
        <f>Housing[[#This Row],[Projected
cost]]-Housing[[#This Row],[Actual 
cost]]</f>
        <v>0</v>
      </c>
      <c r="F23" s="17"/>
      <c r="G23" s="18" t="s">
        <v>35</v>
      </c>
      <c r="H23" s="19"/>
      <c r="I23" s="46">
        <f>SUMIF('Expenses Table'!$C$5:$C$99, C120, 'Expenses Table'!$E$5:$E$99)</f>
        <v>0</v>
      </c>
      <c r="J23" s="45">
        <f>Entertainment[[#This Row],[Projected 
cost]]-Entertainment[[#This Row],[Actual 
cost]]</f>
        <v>0</v>
      </c>
    </row>
    <row r="24" spans="1:15" ht="30" customHeight="1" x14ac:dyDescent="0.2">
      <c r="B24" s="18" t="s">
        <v>36</v>
      </c>
      <c r="C24" s="19"/>
      <c r="D24" s="46">
        <f>SUMIF('Expenses Table'!$C$5:$C$99, C113, 'Expenses Table'!$E$5:$E$99)</f>
        <v>0</v>
      </c>
      <c r="E24" s="56">
        <f>Housing[[#This Row],[Projected
cost]]-Housing[[#This Row],[Actual 
cost]]</f>
        <v>0</v>
      </c>
      <c r="F24" s="17"/>
      <c r="G24" s="18" t="s">
        <v>37</v>
      </c>
      <c r="H24" s="19"/>
      <c r="I24" s="46">
        <f>SUMIF('Expenses Table'!$C$5:$C$99, C121, 'Expenses Table'!$E$5:$E$99)</f>
        <v>0</v>
      </c>
      <c r="J24" s="45">
        <f>Entertainment[[#This Row],[Projected 
cost]]-Entertainment[[#This Row],[Actual 
cost]]</f>
        <v>0</v>
      </c>
    </row>
    <row r="25" spans="1:15" ht="30" customHeight="1" x14ac:dyDescent="0.2">
      <c r="B25" s="18" t="s">
        <v>38</v>
      </c>
      <c r="C25" s="19"/>
      <c r="D25" s="46">
        <f>SUMIF('Expenses Table'!$C$5:$C$99, C114, 'Expenses Table'!$E$5:$E$99)</f>
        <v>0</v>
      </c>
      <c r="E25" s="56">
        <f>Housing[[#This Row],[Projected
cost]]-Housing[[#This Row],[Actual 
cost]]</f>
        <v>0</v>
      </c>
      <c r="F25" s="17"/>
      <c r="G25" s="18" t="s">
        <v>39</v>
      </c>
      <c r="H25" s="19"/>
      <c r="I25" s="46">
        <f>SUMIF('Expenses Table'!$C$5:$C$99, C122, 'Expenses Table'!$E$5:$E$99)</f>
        <v>0</v>
      </c>
      <c r="J25" s="45">
        <f>Entertainment[[#This Row],[Projected 
cost]]-Entertainment[[#This Row],[Actual 
cost]]</f>
        <v>0</v>
      </c>
    </row>
    <row r="26" spans="1:15" ht="30" customHeight="1" x14ac:dyDescent="0.2">
      <c r="B26" s="18" t="s">
        <v>40</v>
      </c>
      <c r="C26" s="19"/>
      <c r="D26" s="46">
        <f>SUMIF('Expenses Table'!$C$5:$C$99, C115, 'Expenses Table'!$E$5:$E$99)</f>
        <v>0</v>
      </c>
      <c r="E26" s="56">
        <f>Housing[[#This Row],[Projected
cost]]-Housing[[#This Row],[Actual 
cost]]</f>
        <v>0</v>
      </c>
      <c r="F26" s="17"/>
      <c r="G26" s="18" t="s">
        <v>41</v>
      </c>
      <c r="H26" s="19"/>
      <c r="I26" s="46">
        <f>SUMIF('Expenses Table'!$C$5:$C$99, C123, 'Expenses Table'!$E$5:$E$99)</f>
        <v>0</v>
      </c>
      <c r="J26" s="45">
        <f>Entertainment[[#This Row],[Projected 
cost]]-Entertainment[[#This Row],[Actual 
cost]]</f>
        <v>0</v>
      </c>
    </row>
    <row r="27" spans="1:15" ht="30" customHeight="1" x14ac:dyDescent="0.2">
      <c r="B27" s="18" t="s">
        <v>42</v>
      </c>
      <c r="C27" s="19"/>
      <c r="D27" s="46">
        <f>SUMIF('Expenses Table'!$C$5:$C$99, C116, 'Expenses Table'!$E$5:$E$99)</f>
        <v>0</v>
      </c>
      <c r="E27" s="56">
        <f>Housing[[#This Row],[Projected
cost]]-Housing[[#This Row],[Actual 
cost]]</f>
        <v>0</v>
      </c>
      <c r="F27" s="17"/>
      <c r="G27" s="21" t="s">
        <v>43</v>
      </c>
      <c r="H27" s="22"/>
      <c r="I27" s="67"/>
      <c r="J27" s="48">
        <f>SUBTOTAL(109,Entertainment[Difference])</f>
        <v>0</v>
      </c>
    </row>
    <row r="28" spans="1:15" ht="30" customHeight="1" x14ac:dyDescent="0.2">
      <c r="B28" s="24" t="s">
        <v>43</v>
      </c>
      <c r="C28" s="25"/>
      <c r="D28" s="57"/>
      <c r="E28" s="56">
        <f>SUBTOTAL(109,Housing[Difference])</f>
        <v>-431</v>
      </c>
      <c r="F28" s="17"/>
      <c r="G28" s="26"/>
      <c r="H28" s="26"/>
      <c r="I28" s="26"/>
      <c r="J28" s="26"/>
    </row>
    <row r="29" spans="1:15" ht="37.9" customHeight="1" x14ac:dyDescent="0.2">
      <c r="B29" s="27"/>
      <c r="C29" s="28"/>
      <c r="D29" s="28"/>
      <c r="E29" s="28"/>
      <c r="F29" s="17"/>
      <c r="G29" s="26"/>
      <c r="H29" s="26"/>
      <c r="I29" s="26"/>
      <c r="J29" s="26"/>
    </row>
    <row r="30" spans="1:15" s="16" customFormat="1" ht="30" customHeight="1" x14ac:dyDescent="0.2">
      <c r="A30" s="29"/>
      <c r="B30" s="120" t="s">
        <v>44</v>
      </c>
      <c r="C30" s="121"/>
      <c r="D30" s="121"/>
      <c r="E30" s="121"/>
      <c r="F30" s="30"/>
      <c r="G30" s="122" t="s">
        <v>45</v>
      </c>
      <c r="H30" s="122"/>
      <c r="I30" s="122"/>
      <c r="J30" s="122"/>
      <c r="N30" s="7"/>
      <c r="O30" s="7"/>
    </row>
    <row r="31" spans="1:15" ht="48" customHeight="1" x14ac:dyDescent="0.25">
      <c r="B31" s="61" t="s">
        <v>1</v>
      </c>
      <c r="C31" s="65" t="s">
        <v>23</v>
      </c>
      <c r="D31" s="65" t="s">
        <v>21</v>
      </c>
      <c r="E31" s="66" t="s">
        <v>22</v>
      </c>
      <c r="F31" s="68"/>
      <c r="G31" s="61" t="s">
        <v>1</v>
      </c>
      <c r="H31" s="65" t="s">
        <v>23</v>
      </c>
      <c r="I31" s="65" t="s">
        <v>21</v>
      </c>
      <c r="J31" s="66" t="s">
        <v>22</v>
      </c>
      <c r="N31" s="16"/>
      <c r="O31" s="16"/>
    </row>
    <row r="32" spans="1:15" ht="30" customHeight="1" x14ac:dyDescent="0.2">
      <c r="B32" s="18" t="s">
        <v>46</v>
      </c>
      <c r="C32" s="19"/>
      <c r="D32" s="46">
        <f>SUMIF('Expenses Table'!$C$5:$C$99, C124, 'Expenses Table'!$E$5:$E$99)</f>
        <v>0</v>
      </c>
      <c r="E32" s="45">
        <f>Transportation[[#This Row],[Projected 
cost]]-Transportation[[#This Row],[Actual 
cost]]</f>
        <v>0</v>
      </c>
      <c r="F32" s="17"/>
      <c r="G32" s="18" t="s">
        <v>47</v>
      </c>
      <c r="H32" s="19"/>
      <c r="I32" s="46">
        <f>SUMIF('Expenses Table'!$C$5:$C$99, C131, 'Expenses Table'!$E$5:$E$99)</f>
        <v>0</v>
      </c>
      <c r="J32" s="45">
        <f>Loans[[#This Row],[Projected 
cost]]-Loans[[#This Row],[Actual 
cost]]</f>
        <v>0</v>
      </c>
    </row>
    <row r="33" spans="1:15" ht="30" customHeight="1" x14ac:dyDescent="0.2">
      <c r="B33" s="18" t="s">
        <v>48</v>
      </c>
      <c r="C33" s="19"/>
      <c r="D33" s="46">
        <f>SUMIF('Expenses Table'!$C$5:$C$99, C125, 'Expenses Table'!$E$5:$E$99)</f>
        <v>0</v>
      </c>
      <c r="E33" s="45">
        <f>Transportation[[#This Row],[Projected 
cost]]-Transportation[[#This Row],[Actual 
cost]]</f>
        <v>0</v>
      </c>
      <c r="F33" s="17"/>
      <c r="G33" s="18" t="s">
        <v>49</v>
      </c>
      <c r="H33" s="19"/>
      <c r="I33" s="46">
        <f>SUMIF('Expenses Table'!$C$5:$C$99, C164, 'Expenses Table'!$E$5:$E$99)</f>
        <v>0</v>
      </c>
      <c r="J33" s="45">
        <f>Loans[[#This Row],[Projected 
cost]]-Loans[[#This Row],[Actual 
cost]]</f>
        <v>0</v>
      </c>
    </row>
    <row r="34" spans="1:15" ht="30" customHeight="1" x14ac:dyDescent="0.2">
      <c r="B34" s="18" t="s">
        <v>50</v>
      </c>
      <c r="C34" s="19"/>
      <c r="D34" s="46">
        <f>SUMIF('Expenses Table'!$C$5:$C$99, C126, 'Expenses Table'!$E$5:$E$99)</f>
        <v>0</v>
      </c>
      <c r="E34" s="45">
        <f>Transportation[[#This Row],[Projected 
cost]]-Transportation[[#This Row],[Actual 
cost]]</f>
        <v>0</v>
      </c>
      <c r="F34" s="17"/>
      <c r="G34" s="18" t="s">
        <v>51</v>
      </c>
      <c r="H34" s="19"/>
      <c r="I34" s="46">
        <f>SUMIF('Expenses Table'!$C$5:$C$99, C132, 'Expenses Table'!$E$5:$E$99)</f>
        <v>0</v>
      </c>
      <c r="J34" s="45">
        <f>Loans[[#This Row],[Projected 
cost]]-Loans[[#This Row],[Actual 
cost]]</f>
        <v>0</v>
      </c>
    </row>
    <row r="35" spans="1:15" ht="30" customHeight="1" x14ac:dyDescent="0.2">
      <c r="B35" s="18" t="s">
        <v>52</v>
      </c>
      <c r="C35" s="19"/>
      <c r="D35" s="46">
        <f>SUMIF('Expenses Table'!$C$5:$C$99, C127, 'Expenses Table'!$E$5:$E$99)</f>
        <v>0</v>
      </c>
      <c r="E35" s="45">
        <f>Transportation[[#This Row],[Projected 
cost]]-Transportation[[#This Row],[Actual 
cost]]</f>
        <v>0</v>
      </c>
      <c r="F35" s="17"/>
      <c r="G35" s="18" t="s">
        <v>53</v>
      </c>
      <c r="H35" s="19"/>
      <c r="I35" s="46">
        <f>SUMIF('Expenses Table'!$C$5:$C$99, C133, 'Expenses Table'!$E$5:$E$99)</f>
        <v>0</v>
      </c>
      <c r="J35" s="45">
        <f>Loans[[#This Row],[Projected 
cost]]-Loans[[#This Row],[Actual 
cost]]</f>
        <v>0</v>
      </c>
    </row>
    <row r="36" spans="1:15" ht="30" customHeight="1" x14ac:dyDescent="0.2">
      <c r="B36" s="18" t="s">
        <v>54</v>
      </c>
      <c r="C36" s="19"/>
      <c r="D36" s="46">
        <f>SUMIF('Expenses Table'!$C$5:$C$99, C128, 'Expenses Table'!$E$5:$E$99)</f>
        <v>0</v>
      </c>
      <c r="E36" s="45">
        <f>Transportation[[#This Row],[Projected 
cost]]-Transportation[[#This Row],[Actual 
cost]]</f>
        <v>0</v>
      </c>
      <c r="F36" s="17"/>
      <c r="G36" s="18" t="s">
        <v>55</v>
      </c>
      <c r="H36" s="19"/>
      <c r="I36" s="46">
        <f>SUMIF('Expenses Table'!$C$5:$C$99, C134, 'Expenses Table'!$E$5:$E$99)</f>
        <v>0</v>
      </c>
      <c r="J36" s="45">
        <f>Loans[[#This Row],[Projected 
cost]]-Loans[[#This Row],[Actual 
cost]]</f>
        <v>0</v>
      </c>
    </row>
    <row r="37" spans="1:15" ht="30" customHeight="1" x14ac:dyDescent="0.2">
      <c r="B37" s="18" t="s">
        <v>56</v>
      </c>
      <c r="C37" s="19"/>
      <c r="D37" s="46">
        <f>SUMIF('Expenses Table'!$C$5:$C$99, C129, 'Expenses Table'!$E$5:$E$99)</f>
        <v>0</v>
      </c>
      <c r="E37" s="45">
        <f>Transportation[[#This Row],[Projected 
cost]]-Transportation[[#This Row],[Actual 
cost]]</f>
        <v>0</v>
      </c>
      <c r="F37" s="17"/>
      <c r="G37" s="18" t="s">
        <v>57</v>
      </c>
      <c r="H37" s="19"/>
      <c r="I37" s="46">
        <f>SUMIF('Expenses Table'!$C$5:$C$99, C135, 'Expenses Table'!$E$5:$E$99)</f>
        <v>0</v>
      </c>
      <c r="J37" s="45">
        <f>Loans[[#This Row],[Projected 
cost]]-Loans[[#This Row],[Actual 
cost]]</f>
        <v>0</v>
      </c>
    </row>
    <row r="38" spans="1:15" ht="30" customHeight="1" x14ac:dyDescent="0.2">
      <c r="B38" s="18" t="s">
        <v>58</v>
      </c>
      <c r="C38" s="19"/>
      <c r="D38" s="46">
        <f>SUMIF('Expenses Table'!$C$5:$C$99, C130, 'Expenses Table'!$E$5:$E$99)</f>
        <v>0</v>
      </c>
      <c r="E38" s="45">
        <f>Transportation[[#This Row],[Projected 
cost]]-Transportation[[#This Row],[Actual 
cost]]</f>
        <v>0</v>
      </c>
      <c r="F38" s="17"/>
      <c r="G38" s="21" t="s">
        <v>43</v>
      </c>
      <c r="H38" s="31"/>
      <c r="I38" s="70"/>
      <c r="J38" s="48">
        <f>SUBTOTAL(109,Loans[Difference])</f>
        <v>0</v>
      </c>
    </row>
    <row r="39" spans="1:15" ht="30" customHeight="1" x14ac:dyDescent="0.2">
      <c r="B39" s="21" t="s">
        <v>43</v>
      </c>
      <c r="C39" s="31"/>
      <c r="D39" s="70"/>
      <c r="E39" s="23">
        <f>SUBTOTAL(109,Transportation[Difference])</f>
        <v>0</v>
      </c>
      <c r="F39" s="17"/>
      <c r="G39" s="27"/>
      <c r="H39" s="32"/>
      <c r="I39" s="32"/>
      <c r="J39" s="32"/>
    </row>
    <row r="40" spans="1:15" ht="37.9" customHeight="1" x14ac:dyDescent="0.2">
      <c r="B40" s="33"/>
      <c r="C40" s="34"/>
      <c r="D40" s="34"/>
      <c r="E40" s="28"/>
      <c r="F40" s="17"/>
      <c r="G40" s="108"/>
      <c r="H40" s="108"/>
      <c r="I40" s="108"/>
      <c r="J40" s="108"/>
    </row>
    <row r="41" spans="1:15" s="16" customFormat="1" ht="30" customHeight="1" x14ac:dyDescent="0.2">
      <c r="A41" s="29"/>
      <c r="B41" s="122" t="s">
        <v>59</v>
      </c>
      <c r="C41" s="123"/>
      <c r="D41" s="123"/>
      <c r="E41" s="123"/>
      <c r="F41" s="30"/>
      <c r="G41" s="122" t="s">
        <v>60</v>
      </c>
      <c r="H41" s="123"/>
      <c r="I41" s="123"/>
      <c r="J41" s="123"/>
      <c r="N41" s="7"/>
      <c r="O41" s="7"/>
    </row>
    <row r="42" spans="1:15" ht="48" customHeight="1" x14ac:dyDescent="0.25">
      <c r="B42" s="61" t="s">
        <v>1</v>
      </c>
      <c r="C42" s="65" t="s">
        <v>20</v>
      </c>
      <c r="D42" s="65" t="s">
        <v>21</v>
      </c>
      <c r="E42" s="66" t="s">
        <v>22</v>
      </c>
      <c r="F42" s="68"/>
      <c r="G42" s="61" t="s">
        <v>1</v>
      </c>
      <c r="H42" s="65" t="s">
        <v>23</v>
      </c>
      <c r="I42" s="65" t="s">
        <v>21</v>
      </c>
      <c r="J42" s="66" t="s">
        <v>22</v>
      </c>
      <c r="N42" s="16"/>
      <c r="O42" s="16"/>
    </row>
    <row r="43" spans="1:15" ht="30" customHeight="1" x14ac:dyDescent="0.2">
      <c r="B43" s="18" t="s">
        <v>61</v>
      </c>
      <c r="C43" s="19"/>
      <c r="D43" s="46">
        <f>SUMIF('Expenses Table'!$C$5:$C$99, C136, 'Expenses Table'!$E$5:$E$99)</f>
        <v>0</v>
      </c>
      <c r="E43" s="45">
        <f>Insurance[[#This Row],[Projected
cost]]-Insurance[[#This Row],[Actual 
cost]]</f>
        <v>0</v>
      </c>
      <c r="F43" s="17"/>
      <c r="G43" s="18" t="s">
        <v>62</v>
      </c>
      <c r="H43" s="19"/>
      <c r="I43" s="46">
        <f>SUMIF('Expenses Table'!$C$5:$C$99, C140, 'Expenses Table'!$E$5:$E$99)</f>
        <v>0</v>
      </c>
      <c r="J43" s="45">
        <f>Taxes[[#This Row],[Projected 
cost]]-Taxes[[#This Row],[Actual 
cost]]</f>
        <v>0</v>
      </c>
    </row>
    <row r="44" spans="1:15" ht="30" customHeight="1" x14ac:dyDescent="0.2">
      <c r="B44" s="18" t="s">
        <v>63</v>
      </c>
      <c r="C44" s="19"/>
      <c r="D44" s="46">
        <f>SUMIF('Expenses Table'!$C$5:$C$99, C137, 'Expenses Table'!$E$5:$E$99)</f>
        <v>0</v>
      </c>
      <c r="E44" s="45">
        <f>Insurance[[#This Row],[Projected
cost]]-Insurance[[#This Row],[Actual 
cost]]</f>
        <v>0</v>
      </c>
      <c r="F44" s="17"/>
      <c r="G44" s="18" t="s">
        <v>64</v>
      </c>
      <c r="H44" s="19"/>
      <c r="I44" s="46">
        <f>SUMIF('Expenses Table'!$C$5:$C$99, C141, 'Expenses Table'!$E$5:$E$99)</f>
        <v>0</v>
      </c>
      <c r="J44" s="45">
        <f>Taxes[[#This Row],[Projected 
cost]]-Taxes[[#This Row],[Actual 
cost]]</f>
        <v>0</v>
      </c>
    </row>
    <row r="45" spans="1:15" ht="30" customHeight="1" x14ac:dyDescent="0.2">
      <c r="B45" s="18" t="s">
        <v>65</v>
      </c>
      <c r="C45" s="19"/>
      <c r="D45" s="46">
        <f>SUMIF('Expenses Table'!$C$5:$C$99, C138, 'Expenses Table'!$E$5:$E$99)</f>
        <v>0</v>
      </c>
      <c r="E45" s="45">
        <f>Insurance[[#This Row],[Projected
cost]]-Insurance[[#This Row],[Actual 
cost]]</f>
        <v>0</v>
      </c>
      <c r="F45" s="17"/>
      <c r="G45" s="18" t="s">
        <v>66</v>
      </c>
      <c r="H45" s="19"/>
      <c r="I45" s="46">
        <f>SUMIF('Expenses Table'!$C$5:$C$99, C142, 'Expenses Table'!$E$5:$E$99)</f>
        <v>0</v>
      </c>
      <c r="J45" s="45">
        <f>Taxes[[#This Row],[Projected 
cost]]-Taxes[[#This Row],[Actual 
cost]]</f>
        <v>0</v>
      </c>
    </row>
    <row r="46" spans="1:15" ht="30" customHeight="1" x14ac:dyDescent="0.2">
      <c r="B46" s="18" t="s">
        <v>67</v>
      </c>
      <c r="C46" s="19"/>
      <c r="D46" s="46">
        <f>SUMIF('Expenses Table'!$C$5:$C$99, C139, 'Expenses Table'!$E$5:$E$99)</f>
        <v>0</v>
      </c>
      <c r="E46" s="45">
        <f>Insurance[[#This Row],[Projected
cost]]-Insurance[[#This Row],[Actual 
cost]]</f>
        <v>0</v>
      </c>
      <c r="F46" s="17"/>
      <c r="G46" s="18" t="s">
        <v>68</v>
      </c>
      <c r="H46" s="19"/>
      <c r="I46" s="46">
        <f>SUMIF('Expenses Table'!$C$5:$C$99, C143, 'Expenses Table'!$E$5:$E$99)</f>
        <v>0</v>
      </c>
      <c r="J46" s="45">
        <f>Taxes[[#This Row],[Projected 
cost]]-Taxes[[#This Row],[Actual 
cost]]</f>
        <v>0</v>
      </c>
    </row>
    <row r="47" spans="1:15" ht="30" customHeight="1" x14ac:dyDescent="0.2">
      <c r="B47" s="21" t="s">
        <v>43</v>
      </c>
      <c r="C47" s="35"/>
      <c r="D47" s="47"/>
      <c r="E47" s="23">
        <f>SUBTOTAL(109,Insurance[Difference])</f>
        <v>0</v>
      </c>
      <c r="F47" s="17"/>
      <c r="G47" s="21" t="s">
        <v>43</v>
      </c>
      <c r="H47" s="31"/>
      <c r="I47" s="70"/>
      <c r="J47" s="48">
        <f>SUBTOTAL(109,Taxes[Difference])</f>
        <v>0</v>
      </c>
    </row>
    <row r="48" spans="1:15" ht="37.9" customHeight="1" x14ac:dyDescent="0.2">
      <c r="B48" s="36"/>
      <c r="C48" s="37"/>
      <c r="D48" s="37"/>
      <c r="E48" s="20"/>
      <c r="F48" s="17"/>
      <c r="G48" s="26"/>
      <c r="H48" s="26"/>
      <c r="I48" s="26"/>
      <c r="J48" s="26"/>
    </row>
    <row r="49" spans="1:15" s="16" customFormat="1" ht="30" customHeight="1" x14ac:dyDescent="0.2">
      <c r="A49" s="29"/>
      <c r="B49" s="120" t="s">
        <v>69</v>
      </c>
      <c r="C49" s="121"/>
      <c r="D49" s="121"/>
      <c r="E49" s="121"/>
      <c r="F49" s="30"/>
      <c r="G49" s="122" t="s">
        <v>70</v>
      </c>
      <c r="H49" s="123"/>
      <c r="I49" s="123"/>
      <c r="J49" s="123"/>
      <c r="N49" s="7"/>
      <c r="O49" s="7"/>
    </row>
    <row r="50" spans="1:15" ht="49.9" customHeight="1" x14ac:dyDescent="0.25">
      <c r="B50" s="61" t="s">
        <v>1</v>
      </c>
      <c r="C50" s="65" t="s">
        <v>23</v>
      </c>
      <c r="D50" s="65" t="s">
        <v>21</v>
      </c>
      <c r="E50" s="66" t="s">
        <v>22</v>
      </c>
      <c r="F50" s="68"/>
      <c r="G50" s="61" t="s">
        <v>1</v>
      </c>
      <c r="H50" s="65" t="s">
        <v>23</v>
      </c>
      <c r="I50" s="65" t="s">
        <v>21</v>
      </c>
      <c r="J50" s="66" t="s">
        <v>22</v>
      </c>
      <c r="N50" s="16"/>
      <c r="O50" s="16"/>
    </row>
    <row r="51" spans="1:15" ht="30" customHeight="1" x14ac:dyDescent="0.2">
      <c r="B51" s="18" t="s">
        <v>71</v>
      </c>
      <c r="C51" s="19"/>
      <c r="D51" s="46">
        <f>SUMIF('Expenses Table'!$C$5:$C$99, C144, 'Expenses Table'!$E$5:$E$99)</f>
        <v>0</v>
      </c>
      <c r="E51" s="45">
        <f>Food[[#This Row],[Projected 
cost]]-Food[[#This Row],[Actual 
cost]]</f>
        <v>0</v>
      </c>
      <c r="F51" s="17"/>
      <c r="G51" s="18" t="s">
        <v>72</v>
      </c>
      <c r="H51" s="19"/>
      <c r="I51" s="46">
        <f>SUMIF('Expenses Table'!$C$5:$C$99, C147, 'Expenses Table'!$E$5:$E$99)</f>
        <v>0</v>
      </c>
      <c r="J51" s="45">
        <f>Savings[[#This Row],[Projected 
cost]]-Savings[[#This Row],[Actual 
cost]]</f>
        <v>0</v>
      </c>
    </row>
    <row r="52" spans="1:15" ht="30" customHeight="1" x14ac:dyDescent="0.2">
      <c r="B52" s="18" t="s">
        <v>73</v>
      </c>
      <c r="C52" s="19"/>
      <c r="D52" s="46">
        <f>SUMIF('Expenses Table'!$C$5:$C$99, C145, 'Expenses Table'!$E$5:$E$99)</f>
        <v>0</v>
      </c>
      <c r="E52" s="45">
        <f>Food[[#This Row],[Projected 
cost]]-Food[[#This Row],[Actual 
cost]]</f>
        <v>0</v>
      </c>
      <c r="F52" s="17"/>
      <c r="G52" s="18" t="s">
        <v>74</v>
      </c>
      <c r="H52" s="19"/>
      <c r="I52" s="46">
        <f>SUMIF('Expenses Table'!$C$5:$C$99, C148, 'Expenses Table'!$E$5:$E$99)</f>
        <v>0</v>
      </c>
      <c r="J52" s="45">
        <f>Savings[[#This Row],[Projected 
cost]]-Savings[[#This Row],[Actual 
cost]]</f>
        <v>0</v>
      </c>
    </row>
    <row r="53" spans="1:15" ht="30" customHeight="1" x14ac:dyDescent="0.2">
      <c r="B53" s="18" t="s">
        <v>75</v>
      </c>
      <c r="C53" s="19"/>
      <c r="D53" s="46">
        <f>SUMIF('Expenses Table'!$C$5:$C$99, C146, 'Expenses Table'!$E$5:$E$99)</f>
        <v>0</v>
      </c>
      <c r="E53" s="45">
        <f>Food[[#This Row],[Projected 
cost]]-Food[[#This Row],[Actual 
cost]]</f>
        <v>0</v>
      </c>
      <c r="F53" s="17"/>
      <c r="G53" s="18" t="s">
        <v>76</v>
      </c>
      <c r="H53" s="19"/>
      <c r="I53" s="46">
        <f>SUMIF('Expenses Table'!$C$5:$C$99, C149, 'Expenses Table'!$E$5:$E$99)</f>
        <v>0</v>
      </c>
      <c r="J53" s="45">
        <f>Savings[[#This Row],[Projected 
cost]]-Savings[[#This Row],[Actual 
cost]]</f>
        <v>0</v>
      </c>
    </row>
    <row r="54" spans="1:15" ht="30" customHeight="1" x14ac:dyDescent="0.2">
      <c r="B54" s="21" t="s">
        <v>43</v>
      </c>
      <c r="C54" s="35"/>
      <c r="D54" s="47"/>
      <c r="E54" s="48">
        <f>SUBTOTAL(109,Food[Difference])</f>
        <v>0</v>
      </c>
      <c r="F54" s="17"/>
      <c r="G54" s="21" t="s">
        <v>43</v>
      </c>
      <c r="H54" s="31"/>
      <c r="I54" s="70"/>
      <c r="J54" s="48">
        <f>SUBTOTAL(109,Savings[Difference])</f>
        <v>0</v>
      </c>
    </row>
    <row r="55" spans="1:15" ht="37.9" customHeight="1" x14ac:dyDescent="0.2">
      <c r="B55" s="38"/>
      <c r="C55" s="32"/>
      <c r="D55" s="32"/>
      <c r="E55" s="32"/>
      <c r="F55" s="17"/>
      <c r="G55" s="39"/>
      <c r="H55" s="40"/>
      <c r="I55" s="40"/>
      <c r="J55" s="40"/>
    </row>
    <row r="56" spans="1:15" s="16" customFormat="1" ht="30" customHeight="1" x14ac:dyDescent="0.2">
      <c r="A56" s="29"/>
      <c r="B56" s="120" t="s">
        <v>77</v>
      </c>
      <c r="C56" s="121"/>
      <c r="D56" s="121"/>
      <c r="E56" s="121"/>
      <c r="F56" s="30"/>
      <c r="G56" s="122" t="s">
        <v>78</v>
      </c>
      <c r="H56" s="123"/>
      <c r="I56" s="123"/>
      <c r="J56" s="123"/>
      <c r="N56" s="7"/>
      <c r="O56" s="7"/>
    </row>
    <row r="57" spans="1:15" ht="48" customHeight="1" x14ac:dyDescent="0.25">
      <c r="B57" s="61" t="s">
        <v>1</v>
      </c>
      <c r="C57" s="65" t="s">
        <v>23</v>
      </c>
      <c r="D57" s="65" t="s">
        <v>21</v>
      </c>
      <c r="E57" s="66" t="s">
        <v>22</v>
      </c>
      <c r="F57" s="68"/>
      <c r="G57" s="61" t="s">
        <v>1</v>
      </c>
      <c r="H57" s="65" t="s">
        <v>23</v>
      </c>
      <c r="I57" s="65" t="s">
        <v>21</v>
      </c>
      <c r="J57" s="66" t="s">
        <v>22</v>
      </c>
      <c r="N57" s="16"/>
      <c r="O57" s="16"/>
    </row>
    <row r="58" spans="1:15" ht="30" customHeight="1" x14ac:dyDescent="0.2">
      <c r="B58" s="18" t="s">
        <v>79</v>
      </c>
      <c r="C58" s="19"/>
      <c r="D58" s="46">
        <f>SUMIF('Expenses Table'!$C$5:$C$99, C165, 'Expenses Table'!$E$5:$E$99)</f>
        <v>0</v>
      </c>
      <c r="E58" s="45">
        <f>Pets[[#This Row],[Projected 
cost]]-Pets[[#This Row],[Actual 
cost]]</f>
        <v>0</v>
      </c>
      <c r="F58" s="17"/>
      <c r="G58" s="18" t="s">
        <v>80</v>
      </c>
      <c r="H58" s="19"/>
      <c r="I58" s="46">
        <f>SUMIF('Expenses Table'!$C$5:$C$99, C150, 'Expenses Table'!$E$5:$E$99)</f>
        <v>0</v>
      </c>
      <c r="J58" s="45">
        <f>Gifts[[#This Row],[Projected 
cost]]-Gifts[[#This Row],[Actual 
cost]]</f>
        <v>0</v>
      </c>
    </row>
    <row r="59" spans="1:15" ht="30" customHeight="1" x14ac:dyDescent="0.2">
      <c r="B59" s="18" t="s">
        <v>81</v>
      </c>
      <c r="C59" s="19"/>
      <c r="D59" s="46">
        <f>SUMIF('Expenses Table'!$C$5:$C$99, C166, 'Expenses Table'!$E$5:$E$99)</f>
        <v>0</v>
      </c>
      <c r="E59" s="45">
        <f>Pets[[#This Row],[Projected 
cost]]-Pets[[#This Row],[Actual 
cost]]</f>
        <v>0</v>
      </c>
      <c r="F59" s="17"/>
      <c r="G59" s="18" t="s">
        <v>82</v>
      </c>
      <c r="H59" s="19"/>
      <c r="I59" s="46">
        <f>SUMIF('Expenses Table'!$C$5:$C$99, C151, 'Expenses Table'!$E$5:$E$99)</f>
        <v>0</v>
      </c>
      <c r="J59" s="45">
        <f>Gifts[[#This Row],[Projected 
cost]]-Gifts[[#This Row],[Actual 
cost]]</f>
        <v>0</v>
      </c>
    </row>
    <row r="60" spans="1:15" ht="30" customHeight="1" x14ac:dyDescent="0.2">
      <c r="B60" s="18" t="s">
        <v>83</v>
      </c>
      <c r="C60" s="19"/>
      <c r="D60" s="46">
        <f>SUMIF('Expenses Table'!$C$5:$C$99, C167, 'Expenses Table'!$E$5:$E$99)</f>
        <v>0</v>
      </c>
      <c r="E60" s="45">
        <f>Pets[[#This Row],[Projected 
cost]]-Pets[[#This Row],[Actual 
cost]]</f>
        <v>0</v>
      </c>
      <c r="F60" s="17"/>
      <c r="G60" s="18" t="s">
        <v>84</v>
      </c>
      <c r="H60" s="19"/>
      <c r="I60" s="46">
        <f>SUMIF('Expenses Table'!$C$5:$C$99, C152, 'Expenses Table'!$E$5:$E$99)</f>
        <v>0</v>
      </c>
      <c r="J60" s="45">
        <f>Gifts[[#This Row],[Projected 
cost]]-Gifts[[#This Row],[Actual 
cost]]</f>
        <v>0</v>
      </c>
    </row>
    <row r="61" spans="1:15" ht="30" customHeight="1" x14ac:dyDescent="0.2">
      <c r="B61" s="18" t="s">
        <v>85</v>
      </c>
      <c r="C61" s="19"/>
      <c r="D61" s="46">
        <f>SUMIF('Expenses Table'!$C$5:$C$99, C168, 'Expenses Table'!$E$5:$E$99)</f>
        <v>0</v>
      </c>
      <c r="E61" s="45">
        <f>Pets[[#This Row],[Projected 
cost]]-Pets[[#This Row],[Actual 
cost]]</f>
        <v>0</v>
      </c>
      <c r="F61" s="17"/>
      <c r="G61" s="21" t="s">
        <v>43</v>
      </c>
      <c r="H61" s="35"/>
      <c r="I61" s="47"/>
      <c r="J61" s="48">
        <f>SUBTOTAL(109,Gifts[Difference])</f>
        <v>0</v>
      </c>
    </row>
    <row r="62" spans="1:15" ht="30" customHeight="1" x14ac:dyDescent="0.2">
      <c r="B62" s="18" t="s">
        <v>86</v>
      </c>
      <c r="C62" s="19"/>
      <c r="D62" s="46">
        <f>SUMIF('Expenses Table'!$C$5:$C$99, C169, 'Expenses Table'!$E$5:$E$99)</f>
        <v>0</v>
      </c>
      <c r="E62" s="45">
        <f>Pets[[#This Row],[Projected 
cost]]-Pets[[#This Row],[Actual 
cost]]</f>
        <v>0</v>
      </c>
      <c r="F62" s="17"/>
      <c r="G62" s="27"/>
      <c r="H62" s="34"/>
      <c r="I62" s="34"/>
      <c r="J62" s="28"/>
    </row>
    <row r="63" spans="1:15" ht="30" customHeight="1" x14ac:dyDescent="0.2">
      <c r="B63" s="21" t="s">
        <v>43</v>
      </c>
      <c r="C63" s="41"/>
      <c r="D63" s="71"/>
      <c r="E63" s="71">
        <f>SUBTOTAL(109,Pets[Difference])</f>
        <v>0</v>
      </c>
      <c r="F63" s="17"/>
      <c r="G63" s="27"/>
      <c r="H63" s="34"/>
      <c r="I63" s="34"/>
      <c r="J63" s="28"/>
    </row>
    <row r="64" spans="1:15" ht="37.9" customHeight="1" x14ac:dyDescent="0.2">
      <c r="B64" s="33"/>
      <c r="C64" s="42"/>
      <c r="D64" s="42"/>
      <c r="E64" s="42"/>
      <c r="F64" s="17"/>
      <c r="G64" s="43"/>
      <c r="H64" s="34"/>
      <c r="I64" s="34"/>
      <c r="J64" s="34"/>
    </row>
    <row r="65" spans="1:16" s="16" customFormat="1" ht="30" customHeight="1" x14ac:dyDescent="0.2">
      <c r="A65" s="29"/>
      <c r="B65" s="129" t="s">
        <v>87</v>
      </c>
      <c r="C65" s="130"/>
      <c r="D65" s="130"/>
      <c r="E65" s="130"/>
      <c r="F65" s="30"/>
      <c r="G65" s="120" t="s">
        <v>88</v>
      </c>
      <c r="H65" s="121"/>
      <c r="I65" s="121"/>
      <c r="J65" s="121"/>
      <c r="N65" s="7"/>
      <c r="O65" s="7"/>
    </row>
    <row r="66" spans="1:16" ht="48" customHeight="1" x14ac:dyDescent="0.25">
      <c r="B66" s="61" t="s">
        <v>1</v>
      </c>
      <c r="C66" s="65" t="s">
        <v>23</v>
      </c>
      <c r="D66" s="65" t="s">
        <v>21</v>
      </c>
      <c r="E66" s="66" t="s">
        <v>22</v>
      </c>
      <c r="F66" s="68"/>
      <c r="G66" s="61" t="s">
        <v>1</v>
      </c>
      <c r="H66" s="65" t="s">
        <v>23</v>
      </c>
      <c r="I66" s="65" t="s">
        <v>21</v>
      </c>
      <c r="J66" s="66" t="s">
        <v>22</v>
      </c>
      <c r="N66" s="16"/>
      <c r="O66" s="16"/>
    </row>
    <row r="67" spans="1:16" ht="30" customHeight="1" x14ac:dyDescent="0.2">
      <c r="B67" s="18" t="s">
        <v>89</v>
      </c>
      <c r="C67" s="19"/>
      <c r="D67" s="46">
        <f>SUMIF('Expenses Table'!$C$5:$C$99, C153, 'Expenses Table'!$E$5:$E$99)</f>
        <v>0</v>
      </c>
      <c r="E67" s="45">
        <f>PersonalCare[[#This Row],[Projected 
cost]]-PersonalCare[[#This Row],[Actual 
cost]]</f>
        <v>0</v>
      </c>
      <c r="F67" s="17"/>
      <c r="G67" s="18" t="s">
        <v>90</v>
      </c>
      <c r="H67" s="19"/>
      <c r="I67" s="46">
        <f>SUMIF('Expenses Table'!$C$5:$C$99, C160, 'Expenses Table'!$E$5:$E$99)</f>
        <v>0</v>
      </c>
      <c r="J67" s="45">
        <f>Legal[[#This Row],[Projected 
cost]]-Legal[[#This Row],[Actual 
cost]]</f>
        <v>0</v>
      </c>
    </row>
    <row r="68" spans="1:16" ht="30" customHeight="1" x14ac:dyDescent="0.2">
      <c r="B68" s="18" t="s">
        <v>91</v>
      </c>
      <c r="C68" s="19"/>
      <c r="D68" s="46">
        <f>SUMIF('Expenses Table'!$C$5:$C$99, C154, 'Expenses Table'!$E$5:$E$99)</f>
        <v>0</v>
      </c>
      <c r="E68" s="45">
        <f>PersonalCare[[#This Row],[Projected 
cost]]-PersonalCare[[#This Row],[Actual 
cost]]</f>
        <v>0</v>
      </c>
      <c r="F68" s="17"/>
      <c r="G68" s="18" t="s">
        <v>92</v>
      </c>
      <c r="H68" s="19"/>
      <c r="I68" s="46">
        <f>SUMIF('Expenses Table'!$C$5:$C$99, C170, 'Expenses Table'!$E$5:$E$99)</f>
        <v>0</v>
      </c>
      <c r="J68" s="45">
        <f>Legal[[#This Row],[Projected 
cost]]-Legal[[#This Row],[Actual 
cost]]</f>
        <v>0</v>
      </c>
    </row>
    <row r="69" spans="1:16" ht="30" customHeight="1" x14ac:dyDescent="0.2">
      <c r="B69" s="18" t="s">
        <v>93</v>
      </c>
      <c r="C69" s="19"/>
      <c r="D69" s="46">
        <f>SUMIF('Expenses Table'!$C$5:$C$99, C155, 'Expenses Table'!$E$5:$E$99)</f>
        <v>0</v>
      </c>
      <c r="E69" s="45">
        <f>PersonalCare[[#This Row],[Projected 
cost]]-PersonalCare[[#This Row],[Actual 
cost]]</f>
        <v>0</v>
      </c>
      <c r="F69" s="17"/>
      <c r="G69" s="18" t="s">
        <v>94</v>
      </c>
      <c r="H69" s="19"/>
      <c r="I69" s="46">
        <f>SUMIF('Expenses Table'!$C$5:$C$99, C171, 'Expenses Table'!$E$5:$E$99)</f>
        <v>0</v>
      </c>
      <c r="J69" s="45">
        <f>Legal[[#This Row],[Projected 
cost]]-Legal[[#This Row],[Actual 
cost]]</f>
        <v>0</v>
      </c>
    </row>
    <row r="70" spans="1:16" ht="30" customHeight="1" x14ac:dyDescent="0.2">
      <c r="B70" s="18" t="s">
        <v>95</v>
      </c>
      <c r="C70" s="19"/>
      <c r="D70" s="46">
        <f>SUMIF('Expenses Table'!$C$5:$C$99, C156, 'Expenses Table'!$E$5:$E$99)</f>
        <v>0</v>
      </c>
      <c r="E70" s="45">
        <f>PersonalCare[[#This Row],[Projected 
cost]]-PersonalCare[[#This Row],[Actual 
cost]]</f>
        <v>0</v>
      </c>
      <c r="F70" s="17"/>
      <c r="G70" s="18" t="s">
        <v>96</v>
      </c>
      <c r="H70" s="19"/>
      <c r="I70" s="46">
        <f>SUMIF('Expenses Table'!$C$5:$C$99, C161, 'Expenses Table'!$E$5:$E$99)</f>
        <v>0</v>
      </c>
      <c r="J70" s="45">
        <f>Legal[[#This Row],[Projected 
cost]]-Legal[[#This Row],[Actual 
cost]]</f>
        <v>0</v>
      </c>
    </row>
    <row r="71" spans="1:16" ht="30" customHeight="1" x14ac:dyDescent="0.2">
      <c r="B71" s="18" t="s">
        <v>97</v>
      </c>
      <c r="C71" s="19"/>
      <c r="D71" s="46">
        <f>SUMIF('Expenses Table'!$C$5:$C$99, C157, 'Expenses Table'!$E$5:$E$99)</f>
        <v>0</v>
      </c>
      <c r="E71" s="45">
        <f>PersonalCare[[#This Row],[Projected 
cost]]-PersonalCare[[#This Row],[Actual 
cost]]</f>
        <v>0</v>
      </c>
      <c r="F71" s="17"/>
      <c r="G71" s="21" t="s">
        <v>43</v>
      </c>
      <c r="H71" s="35"/>
      <c r="I71" s="47"/>
      <c r="J71" s="48">
        <f>SUBTOTAL(109,Legal[Difference])</f>
        <v>0</v>
      </c>
    </row>
    <row r="72" spans="1:16" ht="30" customHeight="1" x14ac:dyDescent="0.2">
      <c r="B72" s="18" t="s">
        <v>98</v>
      </c>
      <c r="C72" s="19"/>
      <c r="D72" s="46">
        <f>SUMIF('Expenses Table'!$C$5:$C$99, C158, 'Expenses Table'!$E$5:$E$99)</f>
        <v>0</v>
      </c>
      <c r="E72" s="45">
        <f>PersonalCare[[#This Row],[Projected 
cost]]-PersonalCare[[#This Row],[Actual 
cost]]</f>
        <v>0</v>
      </c>
      <c r="F72" s="17"/>
      <c r="G72" s="26"/>
      <c r="H72" s="26"/>
      <c r="I72" s="26"/>
      <c r="J72" s="26"/>
      <c r="P72" s="7">
        <f xml:space="preserve"> SUM(P4:P5)</f>
        <v>0</v>
      </c>
    </row>
    <row r="73" spans="1:16" ht="30" customHeight="1" x14ac:dyDescent="0.2">
      <c r="B73" s="18" t="s">
        <v>99</v>
      </c>
      <c r="C73" s="19"/>
      <c r="D73" s="46">
        <f>SUMIF('Expenses Table'!$C$5:$C$99, C159, 'Expenses Table'!$E$5:$E$99)</f>
        <v>0</v>
      </c>
      <c r="E73" s="45">
        <f>PersonalCare[[#This Row],[Projected 
cost]]-PersonalCare[[#This Row],[Actual 
cost]]</f>
        <v>0</v>
      </c>
      <c r="F73" s="17"/>
      <c r="G73" s="26"/>
      <c r="H73" s="26"/>
      <c r="I73" s="26"/>
      <c r="J73" s="26"/>
    </row>
    <row r="74" spans="1:16" ht="30" customHeight="1" x14ac:dyDescent="0.2">
      <c r="B74" s="21" t="s">
        <v>43</v>
      </c>
      <c r="C74" s="35"/>
      <c r="D74" s="47"/>
      <c r="E74" s="48">
        <f>SUBTOTAL(109,PersonalCare[Difference])</f>
        <v>0</v>
      </c>
      <c r="F74" s="17"/>
      <c r="G74" s="26"/>
      <c r="H74" s="26"/>
      <c r="I74" s="26"/>
      <c r="J74" s="26"/>
    </row>
    <row r="75" spans="1:16" ht="30" customHeight="1" x14ac:dyDescent="0.2">
      <c r="B75" s="44"/>
      <c r="C75" s="44"/>
      <c r="D75" s="44"/>
      <c r="E75" s="44"/>
      <c r="F75" s="17"/>
      <c r="G75" s="109" t="s">
        <v>100</v>
      </c>
      <c r="H75" s="109"/>
      <c r="I75" s="109"/>
      <c r="J75" s="126">
        <f>SUBTOTAL(109,Housing[Projected
cost],Transportation[Projected 
cost],Insurance[Projected
cost],Food[Projected 
cost],Pets[Projected 
cost],PersonalCare[Projected 
cost],Entertainment[Projected 
cost],Loans[Projected 
cost],Taxes[Projected 
cost],Savings[Projected 
cost],Gifts[Projected 
cost],Legal[Projected 
cost])</f>
        <v>69</v>
      </c>
    </row>
    <row r="76" spans="1:16" ht="30" customHeight="1" x14ac:dyDescent="0.2">
      <c r="F76" s="17"/>
      <c r="G76" s="109"/>
      <c r="H76" s="109"/>
      <c r="I76" s="109"/>
      <c r="J76" s="126"/>
    </row>
    <row r="77" spans="1:16" ht="18" customHeight="1" x14ac:dyDescent="0.2">
      <c r="B77" s="89" t="s">
        <v>105</v>
      </c>
      <c r="C77" s="90"/>
      <c r="D77" s="90"/>
      <c r="E77" s="90"/>
      <c r="F77" s="17"/>
      <c r="G77" s="128" t="s">
        <v>101</v>
      </c>
      <c r="H77" s="128"/>
      <c r="I77" s="128"/>
      <c r="J77" s="127">
        <f>SUBTOTAL(109,Housing[Actual 
cost],Transportation[Actual 
cost],Insurance[Actual 
cost],Food[Actual 
cost],Pets[Actual 
cost],PersonalCare[Actual 
cost],Entertainment[Actual 
cost],Loans[Actual 
cost],Taxes[Actual 
cost],Savings[Actual 
cost],Gifts[Actual 
cost],Legal[Actual 
cost])</f>
        <v>500</v>
      </c>
    </row>
    <row r="78" spans="1:16" ht="44.45" customHeight="1" x14ac:dyDescent="0.25">
      <c r="B78" s="61" t="s">
        <v>1</v>
      </c>
      <c r="C78" s="65" t="s">
        <v>106</v>
      </c>
      <c r="D78" s="65" t="s">
        <v>107</v>
      </c>
      <c r="E78" s="66" t="s">
        <v>22</v>
      </c>
      <c r="F78" s="17"/>
      <c r="G78" s="128"/>
      <c r="H78" s="128"/>
      <c r="I78" s="128"/>
      <c r="J78" s="127"/>
    </row>
    <row r="79" spans="1:16" ht="30" customHeight="1" x14ac:dyDescent="0.2">
      <c r="B79" s="78" t="str">
        <f>B5</f>
        <v>Income 1</v>
      </c>
      <c r="C79" s="46">
        <f>C5</f>
        <v>500</v>
      </c>
      <c r="D79" s="46">
        <f>SUMIF('Expenses Table'!$C$5:$C$99, C105, 'Expenses Table'!$E$5:$E$99)</f>
        <v>50</v>
      </c>
      <c r="E79" s="45">
        <f>Insurance14[[#This Row],[Actual 
income]]-Insurance14[[#This Row],[Projected
income]]</f>
        <v>-450</v>
      </c>
      <c r="F79" s="17"/>
      <c r="G79" s="124" t="s">
        <v>108</v>
      </c>
      <c r="H79" s="124"/>
      <c r="I79" s="124"/>
      <c r="J79" s="125">
        <f>J75-J77</f>
        <v>-431</v>
      </c>
    </row>
    <row r="80" spans="1:16" ht="30" customHeight="1" x14ac:dyDescent="0.2">
      <c r="B80" s="78" t="str">
        <f t="shared" ref="B80:C82" si="0">B6</f>
        <v>Income 2</v>
      </c>
      <c r="C80" s="46">
        <f t="shared" si="0"/>
        <v>0</v>
      </c>
      <c r="D80" s="46">
        <f>SUMIF('Expenses Table'!$C$5:$C$99, C106, 'Expenses Table'!$E$5:$E$99)</f>
        <v>0</v>
      </c>
      <c r="E80" s="45">
        <f>Insurance14[[#This Row],[Actual 
income]]-Insurance14[[#This Row],[Projected
income]]</f>
        <v>0</v>
      </c>
      <c r="F80" s="17"/>
      <c r="G80" s="124"/>
      <c r="H80" s="124"/>
      <c r="I80" s="124"/>
      <c r="J80" s="125"/>
    </row>
    <row r="81" spans="2:6" ht="30" customHeight="1" x14ac:dyDescent="0.2">
      <c r="B81" s="78" t="str">
        <f t="shared" si="0"/>
        <v>Income 3</v>
      </c>
      <c r="C81" s="46">
        <f t="shared" si="0"/>
        <v>0</v>
      </c>
      <c r="D81" s="46">
        <f>SUMIF('Expenses Table'!$C$5:$C$99, C172, 'Expenses Table'!$E$5:$E$99)</f>
        <v>0</v>
      </c>
      <c r="E81" s="45">
        <f>Insurance14[[#This Row],[Actual 
income]]-Insurance14[[#This Row],[Projected
income]]</f>
        <v>0</v>
      </c>
      <c r="F81" s="17"/>
    </row>
    <row r="82" spans="2:6" ht="30" customHeight="1" x14ac:dyDescent="0.2">
      <c r="B82" s="78" t="str">
        <f t="shared" si="0"/>
        <v>Other Income</v>
      </c>
      <c r="C82" s="46">
        <f t="shared" si="0"/>
        <v>0</v>
      </c>
      <c r="D82" s="46">
        <f>SUMIF('Expenses Table'!$C$5:$C$99, C173, 'Expenses Table'!$E$5:$E$99)</f>
        <v>1000</v>
      </c>
      <c r="E82" s="45">
        <f>Insurance14[[#This Row],[Actual 
income]]-Insurance14[[#This Row],[Projected
income]]</f>
        <v>1000</v>
      </c>
      <c r="F82" s="17"/>
    </row>
    <row r="83" spans="2:6" ht="30" customHeight="1" x14ac:dyDescent="0.2">
      <c r="B83" s="79" t="s">
        <v>43</v>
      </c>
      <c r="C83" s="47"/>
      <c r="D83" s="47"/>
      <c r="E83" s="48">
        <f>SUBTOTAL(109,Insurance14[Difference])</f>
        <v>550</v>
      </c>
      <c r="F83" s="17"/>
    </row>
    <row r="104" spans="3:3" x14ac:dyDescent="0.2">
      <c r="C104" s="72" t="s">
        <v>102</v>
      </c>
    </row>
    <row r="105" spans="3:3" x14ac:dyDescent="0.2">
      <c r="C105" s="73" t="str">
        <f xml:space="preserve"> B11</f>
        <v>Income 1</v>
      </c>
    </row>
    <row r="106" spans="3:3" x14ac:dyDescent="0.2">
      <c r="C106" s="73" t="str">
        <f xml:space="preserve"> B12</f>
        <v>Income 2</v>
      </c>
    </row>
    <row r="107" spans="3:3" x14ac:dyDescent="0.2">
      <c r="C107" s="74" t="str">
        <f xml:space="preserve"> B18</f>
        <v>Mortgage or rent</v>
      </c>
    </row>
    <row r="108" spans="3:3" x14ac:dyDescent="0.2">
      <c r="C108" s="73" t="str">
        <f xml:space="preserve"> B19</f>
        <v>Phone</v>
      </c>
    </row>
    <row r="109" spans="3:3" x14ac:dyDescent="0.2">
      <c r="C109" s="73" t="str">
        <f xml:space="preserve"> B20</f>
        <v>Electricity</v>
      </c>
    </row>
    <row r="110" spans="3:3" x14ac:dyDescent="0.2">
      <c r="C110" s="73" t="str">
        <f xml:space="preserve"> B21</f>
        <v>Gas</v>
      </c>
    </row>
    <row r="111" spans="3:3" x14ac:dyDescent="0.2">
      <c r="C111" s="73" t="str">
        <f xml:space="preserve"> B22</f>
        <v>Water and sewer</v>
      </c>
    </row>
    <row r="112" spans="3:3" x14ac:dyDescent="0.2">
      <c r="C112" s="73" t="str">
        <f>B23</f>
        <v>Cable</v>
      </c>
    </row>
    <row r="113" spans="3:3" x14ac:dyDescent="0.2">
      <c r="C113" s="73" t="str">
        <f xml:space="preserve"> B24</f>
        <v>Waste removal</v>
      </c>
    </row>
    <row r="114" spans="3:3" x14ac:dyDescent="0.2">
      <c r="C114" s="73" t="str">
        <f xml:space="preserve"> B25</f>
        <v>Maintenance - Housing</v>
      </c>
    </row>
    <row r="115" spans="3:3" x14ac:dyDescent="0.2">
      <c r="C115" s="73" t="str">
        <f xml:space="preserve"> B26</f>
        <v>House Supplies</v>
      </c>
    </row>
    <row r="116" spans="3:3" x14ac:dyDescent="0.2">
      <c r="C116" s="73" t="str">
        <f xml:space="preserve"> B27</f>
        <v>Other - Housing</v>
      </c>
    </row>
    <row r="117" spans="3:3" x14ac:dyDescent="0.2">
      <c r="C117" s="73" t="str">
        <f>G20</f>
        <v>Movies</v>
      </c>
    </row>
    <row r="118" spans="3:3" x14ac:dyDescent="0.2">
      <c r="C118" s="73" t="str">
        <f xml:space="preserve"> G21</f>
        <v>Concerts</v>
      </c>
    </row>
    <row r="119" spans="3:3" x14ac:dyDescent="0.2">
      <c r="C119" s="73" t="str">
        <f>G22</f>
        <v>Sporting events</v>
      </c>
    </row>
    <row r="120" spans="3:3" x14ac:dyDescent="0.2">
      <c r="C120" s="73" t="str">
        <f>G23</f>
        <v>Live theater</v>
      </c>
    </row>
    <row r="121" spans="3:3" x14ac:dyDescent="0.2">
      <c r="C121" s="73" t="str">
        <f>G24</f>
        <v>Bar/Clubbing</v>
      </c>
    </row>
    <row r="122" spans="3:3" x14ac:dyDescent="0.2">
      <c r="C122" s="73" t="str">
        <f>G25</f>
        <v>Dining w/ friends</v>
      </c>
    </row>
    <row r="123" spans="3:3" x14ac:dyDescent="0.2">
      <c r="C123" s="73" t="str">
        <f>G26</f>
        <v>Other - Entertainment</v>
      </c>
    </row>
    <row r="124" spans="3:3" x14ac:dyDescent="0.2">
      <c r="C124" s="73" t="str">
        <f t="shared" ref="C124:C130" si="1">B32</f>
        <v>Vehicle payment</v>
      </c>
    </row>
    <row r="125" spans="3:3" x14ac:dyDescent="0.2">
      <c r="C125" s="73" t="str">
        <f t="shared" si="1"/>
        <v>Bus/taxi fare</v>
      </c>
    </row>
    <row r="126" spans="3:3" x14ac:dyDescent="0.2">
      <c r="C126" s="73" t="str">
        <f t="shared" si="1"/>
        <v>Car Insurance</v>
      </c>
    </row>
    <row r="127" spans="3:3" x14ac:dyDescent="0.2">
      <c r="C127" s="73" t="str">
        <f t="shared" si="1"/>
        <v>Car licensing</v>
      </c>
    </row>
    <row r="128" spans="3:3" x14ac:dyDescent="0.2">
      <c r="C128" s="73" t="str">
        <f t="shared" si="1"/>
        <v>Fuel</v>
      </c>
    </row>
    <row r="129" spans="3:3" x14ac:dyDescent="0.2">
      <c r="C129" s="73" t="str">
        <f t="shared" si="1"/>
        <v>Car Maintenance</v>
      </c>
    </row>
    <row r="130" spans="3:3" x14ac:dyDescent="0.2">
      <c r="C130" s="73" t="str">
        <f t="shared" si="1"/>
        <v>Other - Transportation</v>
      </c>
    </row>
    <row r="131" spans="3:3" x14ac:dyDescent="0.2">
      <c r="C131" s="73" t="str">
        <f>G32</f>
        <v>Personal loans</v>
      </c>
    </row>
    <row r="132" spans="3:3" x14ac:dyDescent="0.2">
      <c r="C132" s="73" t="str">
        <f xml:space="preserve"> G34</f>
        <v>Credit card 1</v>
      </c>
    </row>
    <row r="133" spans="3:3" x14ac:dyDescent="0.2">
      <c r="C133" s="73" t="str">
        <f>G35</f>
        <v>Credit card 2</v>
      </c>
    </row>
    <row r="134" spans="3:3" x14ac:dyDescent="0.2">
      <c r="C134" s="73" t="str">
        <f>G36</f>
        <v>Credit card 3</v>
      </c>
    </row>
    <row r="135" spans="3:3" x14ac:dyDescent="0.2">
      <c r="C135" s="73" t="str">
        <f>G37</f>
        <v>Other - Loans</v>
      </c>
    </row>
    <row r="136" spans="3:3" x14ac:dyDescent="0.2">
      <c r="C136" s="73" t="str">
        <f>B43</f>
        <v>Home Insurance</v>
      </c>
    </row>
    <row r="137" spans="3:3" x14ac:dyDescent="0.2">
      <c r="C137" s="73" t="str">
        <f>B44</f>
        <v>Health Insurance</v>
      </c>
    </row>
    <row r="138" spans="3:3" x14ac:dyDescent="0.2">
      <c r="C138" s="73" t="str">
        <f>B45</f>
        <v>Life Insurance</v>
      </c>
    </row>
    <row r="139" spans="3:3" x14ac:dyDescent="0.2">
      <c r="C139" s="73" t="str">
        <f>B46</f>
        <v>Other - Insurance</v>
      </c>
    </row>
    <row r="140" spans="3:3" x14ac:dyDescent="0.2">
      <c r="C140" s="73" t="str">
        <f>G43</f>
        <v>Federal Taxes</v>
      </c>
    </row>
    <row r="141" spans="3:3" x14ac:dyDescent="0.2">
      <c r="C141" s="73" t="str">
        <f>G44</f>
        <v>State Taxes</v>
      </c>
    </row>
    <row r="142" spans="3:3" x14ac:dyDescent="0.2">
      <c r="C142" s="73" t="str">
        <f>G45</f>
        <v>Local Taxes</v>
      </c>
    </row>
    <row r="143" spans="3:3" x14ac:dyDescent="0.2">
      <c r="C143" s="73" t="str">
        <f>G46</f>
        <v>Other - Taxes</v>
      </c>
    </row>
    <row r="144" spans="3:3" x14ac:dyDescent="0.2">
      <c r="C144" s="73" t="str">
        <f>B51</f>
        <v>Groceries</v>
      </c>
    </row>
    <row r="145" spans="3:3" x14ac:dyDescent="0.2">
      <c r="C145" s="73" t="str">
        <f>B52</f>
        <v>Dining out</v>
      </c>
    </row>
    <row r="146" spans="3:3" x14ac:dyDescent="0.2">
      <c r="C146" s="73" t="str">
        <f>B53</f>
        <v>Other - Food</v>
      </c>
    </row>
    <row r="147" spans="3:3" x14ac:dyDescent="0.2">
      <c r="C147" s="73" t="str">
        <f>G51</f>
        <v>Retirement account</v>
      </c>
    </row>
    <row r="148" spans="3:3" x14ac:dyDescent="0.2">
      <c r="C148" s="73" t="str">
        <f>G52</f>
        <v>Investment account</v>
      </c>
    </row>
    <row r="149" spans="3:3" x14ac:dyDescent="0.2">
      <c r="C149" s="73" t="str">
        <f>G53</f>
        <v>Other - Savings</v>
      </c>
    </row>
    <row r="150" spans="3:3" x14ac:dyDescent="0.2">
      <c r="C150" s="73" t="str">
        <f>G58</f>
        <v>Charity 1</v>
      </c>
    </row>
    <row r="151" spans="3:3" x14ac:dyDescent="0.2">
      <c r="C151" s="73" t="str">
        <f>G59</f>
        <v>Charity 2</v>
      </c>
    </row>
    <row r="152" spans="3:3" x14ac:dyDescent="0.2">
      <c r="C152" s="73" t="str">
        <f>G60</f>
        <v>Charity 3</v>
      </c>
    </row>
    <row r="153" spans="3:3" x14ac:dyDescent="0.2">
      <c r="C153" s="73" t="str">
        <f t="shared" ref="C153:C159" si="2">B67</f>
        <v>Medical</v>
      </c>
    </row>
    <row r="154" spans="3:3" x14ac:dyDescent="0.2">
      <c r="C154" s="73" t="str">
        <f t="shared" si="2"/>
        <v>Hair/nails</v>
      </c>
    </row>
    <row r="155" spans="3:3" x14ac:dyDescent="0.2">
      <c r="C155" s="73" t="str">
        <f t="shared" si="2"/>
        <v>Clothing</v>
      </c>
    </row>
    <row r="156" spans="3:3" x14ac:dyDescent="0.2">
      <c r="C156" s="73" t="str">
        <f t="shared" si="2"/>
        <v>Dry Cleaning</v>
      </c>
    </row>
    <row r="157" spans="3:3" x14ac:dyDescent="0.2">
      <c r="C157" s="73" t="str">
        <f t="shared" si="2"/>
        <v>Health club</v>
      </c>
    </row>
    <row r="158" spans="3:3" x14ac:dyDescent="0.2">
      <c r="C158" s="73" t="str">
        <f t="shared" si="2"/>
        <v>Organization dues</v>
      </c>
    </row>
    <row r="159" spans="3:3" x14ac:dyDescent="0.2">
      <c r="C159" s="73" t="str">
        <f t="shared" si="2"/>
        <v>Other - Personal Care</v>
      </c>
    </row>
    <row r="160" spans="3:3" x14ac:dyDescent="0.2">
      <c r="C160" s="73" t="str">
        <f>G67</f>
        <v>Attorney</v>
      </c>
    </row>
    <row r="161" spans="3:3" x14ac:dyDescent="0.2">
      <c r="C161" s="73" t="str">
        <f>G70</f>
        <v>Other - Legal</v>
      </c>
    </row>
    <row r="162" spans="3:3" x14ac:dyDescent="0.2">
      <c r="C162" s="73" t="str">
        <f>G18</f>
        <v>Ent1</v>
      </c>
    </row>
    <row r="163" spans="3:3" x14ac:dyDescent="0.2">
      <c r="C163" s="73" t="str">
        <f>G19</f>
        <v>Ent2</v>
      </c>
    </row>
    <row r="164" spans="3:3" x14ac:dyDescent="0.2">
      <c r="C164" s="73" t="str">
        <f>G33</f>
        <v>Student loans</v>
      </c>
    </row>
    <row r="165" spans="3:3" x14ac:dyDescent="0.2">
      <c r="C165" s="73" t="str">
        <f>B58</f>
        <v>Pet1</v>
      </c>
    </row>
    <row r="166" spans="3:3" x14ac:dyDescent="0.2">
      <c r="C166" s="73" t="str">
        <f>B59</f>
        <v>Pet2</v>
      </c>
    </row>
    <row r="167" spans="3:3" x14ac:dyDescent="0.2">
      <c r="C167" s="73" t="str">
        <f>B60</f>
        <v>Pet3</v>
      </c>
    </row>
    <row r="168" spans="3:3" x14ac:dyDescent="0.2">
      <c r="C168" s="73" t="str">
        <f>B61</f>
        <v>Pet4</v>
      </c>
    </row>
    <row r="169" spans="3:3" x14ac:dyDescent="0.2">
      <c r="C169" s="73" t="str">
        <f>B62</f>
        <v>Pet5</v>
      </c>
    </row>
    <row r="170" spans="3:3" x14ac:dyDescent="0.2">
      <c r="C170" s="73" t="str">
        <f>G68</f>
        <v>Legal1</v>
      </c>
    </row>
    <row r="171" spans="3:3" x14ac:dyDescent="0.2">
      <c r="C171" s="73" t="str">
        <f>G69</f>
        <v>Legal2</v>
      </c>
    </row>
    <row r="172" spans="3:3" x14ac:dyDescent="0.2">
      <c r="C172" s="73" t="str">
        <f>B7</f>
        <v>Income 3</v>
      </c>
    </row>
    <row r="173" spans="3:3" x14ac:dyDescent="0.2">
      <c r="C173" s="73" t="str">
        <f>B8</f>
        <v>Other Income</v>
      </c>
    </row>
  </sheetData>
  <mergeCells count="33">
    <mergeCell ref="G79:I80"/>
    <mergeCell ref="J79:J80"/>
    <mergeCell ref="J75:J76"/>
    <mergeCell ref="J77:J78"/>
    <mergeCell ref="G77:I78"/>
    <mergeCell ref="B2:H2"/>
    <mergeCell ref="G40:J40"/>
    <mergeCell ref="G75:I76"/>
    <mergeCell ref="E4:G5"/>
    <mergeCell ref="E6:G8"/>
    <mergeCell ref="E9:G10"/>
    <mergeCell ref="B4:C4"/>
    <mergeCell ref="B10:C10"/>
    <mergeCell ref="H4:H5"/>
    <mergeCell ref="H6:H8"/>
    <mergeCell ref="H9:H10"/>
    <mergeCell ref="B30:E30"/>
    <mergeCell ref="B41:E41"/>
    <mergeCell ref="G30:J30"/>
    <mergeCell ref="G41:J41"/>
    <mergeCell ref="B49:E49"/>
    <mergeCell ref="B77:E77"/>
    <mergeCell ref="I4:K5"/>
    <mergeCell ref="L4:L5"/>
    <mergeCell ref="I6:K8"/>
    <mergeCell ref="L6:L8"/>
    <mergeCell ref="I9:K10"/>
    <mergeCell ref="L9:L10"/>
    <mergeCell ref="G49:J49"/>
    <mergeCell ref="B56:E56"/>
    <mergeCell ref="G56:J56"/>
    <mergeCell ref="B65:E65"/>
    <mergeCell ref="G65:J65"/>
  </mergeCells>
  <phoneticPr fontId="31" type="noConversion"/>
  <dataValidations count="13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B2. Next instruction is in cell A4." sqref="A2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4" xr:uid="{37ECE25A-D750-4901-9936-FA0425D6DFC1}"/>
    <dataValidation allowBlank="1" showInputMessage="1" showErrorMessage="1" prompt="Projected Balance is auto calculated in cell H4, Actual Balance in H6, and Difference in H8. Next instruction is in cell A9." sqref="A8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5." sqref="A10" xr:uid="{23FC07BB-1058-4403-A6BB-F2E3DAB6391D}"/>
    <dataValidation allowBlank="1" showInputMessage="1" showErrorMessage="1" prompt="Enter details in Housing table starting in cell at right and in Entertainment table starting in cell G15. Next instruction is in cell A29." sqref="A17" xr:uid="{DCC6E90E-6B90-466F-863D-46F7DA3C4296}"/>
    <dataValidation allowBlank="1" showInputMessage="1" showErrorMessage="1" prompt="Enter details in Transportation table starting in cell at right and in Loans table starting in cell G29. Next instruction is in cell A40." sqref="A31" xr:uid="{AFC8D67D-8805-4E04-8494-156CF7945383}"/>
    <dataValidation allowBlank="1" showInputMessage="1" showErrorMessage="1" prompt="Enter details in Insurance table starting in cell at right and in Taxes table starting in cell G40. Next instruction is in cell A48." sqref="A42" xr:uid="{34699D58-6783-4DA8-AD00-EB6D5B4F4886}"/>
    <dataValidation allowBlank="1" showInputMessage="1" showErrorMessage="1" prompt="Enter details in Food table starting in cell at right and in Savings table starting in cell G48. Next instruction is in cell A55." sqref="A50" xr:uid="{E10C94B7-CAAB-4591-99E4-5A50789CA061}"/>
    <dataValidation allowBlank="1" showInputMessage="1" showErrorMessage="1" prompt="Enter details in Personal Care table starting in cell at right and in Legal table starting in cell G64. Next instruction is in cell A73." sqref="A66" xr:uid="{4D40684C-D56F-4273-B2CC-5C8947747B1A}"/>
    <dataValidation allowBlank="1" showInputMessage="1" showErrorMessage="1" prompt="Total Projected Cost is auto calculated in cell J73, Total Actual Cost in J75, and Total Difference in J77." sqref="A75" xr:uid="{7663E59F-1158-4833-8ADA-EE341AD75E0A}"/>
    <dataValidation allowBlank="1" showInputMessage="1" showErrorMessage="1" prompt="Enter details in Pets table starting in cell at right and in Gifts table starting in cell G55. Next instruction is in cell A64." sqref="A57" xr:uid="{2288A180-A788-4190-A6AF-985B4E7FF023}"/>
    <dataValidation type="list" allowBlank="1" showInputMessage="1" showErrorMessage="1" sqref="C105:C161 N4:N5" xr:uid="{B407DCE0-3AAD-407C-9CEA-FB6D82F32CA0}">
      <formula1>$C$105:$C$161</formula1>
    </dataValidation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ignoredErrors>
    <ignoredError sqref="J18:J26 E32:E38 J32:J37 J43:J46 E43:E46 E51:E53 J51:J53 J58:J60 J67:J70 J75:J78 E67:E73 E62 E58:E61" emptyCellReference="1"/>
    <ignoredError sqref="C118 C112" formula="1"/>
    <ignoredError sqref="E79 D81:D82" calculatedColumn="1"/>
  </ignoredErrors>
  <drawing r:id="rId2"/>
  <legacyDrawing r:id="rId3"/>
  <tableParts count="13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7" ma:contentTypeDescription="Create a new document." ma:contentTypeScope="" ma:versionID="c6f9a84f66a9c8b9a21755b9ffafb945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27df39e3e7036dff54f89ddd5805ce72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AE8FBC5F-B775-42CC-AF1A-72D7EB8AAAD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71af3243-3dd4-4a8d-8c0d-dd76da1f02a5"/>
    <ds:schemaRef ds:uri="16c05727-aa75-4e4a-9b5f-8a80a1165891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8DAEA7BF-5F6D-4190-94DE-C712BCC3EE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FE0278-2011-4211-A4C3-078BB1DD3B1B}">
  <ds:schemaRefs>
    <ds:schemaRef ds:uri="http://schemas.microsoft.com/office/2006/metadata/properties"/>
    <ds:schemaRef ds:uri="http://www.w3.org/2000/xmlns/"/>
    <ds:schemaRef ds:uri="http://schemas.microsoft.com/sharepoint/v3"/>
    <ds:schemaRef ds:uri="http://www.w3.org/2001/XMLSchema-instance"/>
    <ds:schemaRef ds:uri="71af3243-3dd4-4a8d-8c0d-dd76da1f02a5"/>
    <ds:schemaRef ds:uri="http://schemas.microsoft.com/office/infopath/2007/PartnerControls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Excel iOS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Expenses Table</vt:lpstr>
      <vt:lpstr>Personal Monthly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Zhong, Joshua</cp:lastModifiedBy>
  <cp:revision/>
  <dcterms:created xsi:type="dcterms:W3CDTF">2023-10-22T00:10:44Z</dcterms:created>
  <dcterms:modified xsi:type="dcterms:W3CDTF">2023-11-01T23:51:52Z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